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55D06A9-1321-429B-81D8-01FC94BEB5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V PROJECTS" sheetId="1" r:id="rId1"/>
    <sheet name="PSC PROJECTS" sheetId="2" r:id="rId2"/>
    <sheet name="MF PROJECTS" sheetId="3" r:id="rId3"/>
    <sheet name="SOLE RISK PROJECTS" sheetId="4" r:id="rId4"/>
    <sheet name="SERVICE CONTRACTORS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1" i="4" l="1"/>
  <c r="H42" i="4"/>
  <c r="H34" i="4"/>
  <c r="H26" i="4"/>
  <c r="I4" i="4"/>
  <c r="J4" i="4"/>
  <c r="H4" i="4"/>
  <c r="AJ20" i="3"/>
  <c r="J111" i="2"/>
  <c r="I17" i="2" l="1"/>
  <c r="H17" i="2"/>
  <c r="I5" i="2"/>
  <c r="H5" i="2"/>
  <c r="AJ71" i="4" l="1"/>
  <c r="AJ67" i="4"/>
  <c r="AJ66" i="4"/>
  <c r="AJ63" i="4"/>
  <c r="AJ58" i="4"/>
  <c r="AJ55" i="4"/>
  <c r="AJ48" i="4"/>
  <c r="AJ49" i="4"/>
  <c r="AJ50" i="4"/>
  <c r="AJ43" i="4"/>
  <c r="AJ38" i="4"/>
  <c r="AJ37" i="4"/>
  <c r="AJ35" i="4"/>
  <c r="AJ29" i="4"/>
  <c r="AJ26" i="4"/>
  <c r="AJ21" i="4"/>
  <c r="AJ19" i="4"/>
  <c r="AJ14" i="4"/>
  <c r="AJ12" i="4"/>
  <c r="AJ7" i="4"/>
  <c r="AJ4" i="4"/>
  <c r="AJ146" i="3"/>
  <c r="AJ143" i="3"/>
  <c r="AJ138" i="3"/>
  <c r="AJ136" i="3"/>
  <c r="AJ131" i="3"/>
  <c r="AJ129" i="3"/>
  <c r="AJ117" i="3"/>
  <c r="AJ115" i="3"/>
  <c r="AJ110" i="3"/>
  <c r="AJ108" i="3"/>
  <c r="AJ104" i="3"/>
  <c r="AJ103" i="3"/>
  <c r="AJ101" i="3"/>
  <c r="AJ97" i="3"/>
  <c r="AJ94" i="3"/>
  <c r="AJ96" i="3"/>
  <c r="AJ93" i="3"/>
  <c r="AJ86" i="3"/>
  <c r="AJ83" i="3"/>
  <c r="AJ74" i="3"/>
  <c r="AJ71" i="3"/>
  <c r="AJ66" i="3"/>
  <c r="AJ63" i="3"/>
  <c r="AJ58" i="3"/>
  <c r="AJ55" i="3"/>
  <c r="AJ51" i="3"/>
  <c r="AJ50" i="3"/>
  <c r="AJ48" i="3"/>
  <c r="AJ47" i="3"/>
  <c r="AJ42" i="3"/>
  <c r="AJ39" i="3"/>
  <c r="AJ34" i="3"/>
  <c r="AJ32" i="3"/>
  <c r="AJ25" i="3"/>
  <c r="AJ22" i="3"/>
  <c r="AJ15" i="3"/>
  <c r="AJ13" i="3"/>
  <c r="AJ8" i="3"/>
  <c r="AJ5" i="3"/>
  <c r="AJ192" i="2"/>
  <c r="AJ186" i="2"/>
  <c r="AJ181" i="2"/>
  <c r="AJ179" i="2"/>
  <c r="AJ175" i="2"/>
  <c r="AJ173" i="2"/>
  <c r="AJ169" i="2"/>
  <c r="AJ167" i="2"/>
  <c r="AJ163" i="2"/>
  <c r="AJ161" i="2"/>
  <c r="AJ153" i="2"/>
  <c r="AJ148" i="2"/>
  <c r="AJ140" i="2"/>
  <c r="AJ134" i="2"/>
  <c r="AJ106" i="2"/>
  <c r="AJ101" i="2"/>
  <c r="AJ83" i="2"/>
  <c r="AJ82" i="2"/>
  <c r="AJ81" i="2"/>
  <c r="AJ80" i="2"/>
  <c r="AJ77" i="2"/>
  <c r="AJ76" i="2"/>
  <c r="AJ75" i="2"/>
  <c r="AJ70" i="2"/>
  <c r="AJ69" i="2"/>
  <c r="AJ68" i="2"/>
  <c r="AJ67" i="2"/>
  <c r="AJ66" i="2"/>
  <c r="AJ57" i="2"/>
  <c r="AJ62" i="2"/>
  <c r="AJ61" i="2"/>
  <c r="AJ60" i="2"/>
  <c r="AJ59" i="2"/>
  <c r="AJ58" i="2"/>
  <c r="AJ51" i="2"/>
  <c r="AJ49" i="2"/>
  <c r="AJ44" i="2"/>
  <c r="AJ45" i="2"/>
  <c r="AJ43" i="2"/>
  <c r="AJ37" i="2"/>
  <c r="AJ36" i="2"/>
  <c r="AJ32" i="2"/>
  <c r="AJ27" i="2"/>
  <c r="AJ21" i="2"/>
  <c r="AJ19" i="2"/>
  <c r="AJ13" i="2"/>
  <c r="AJ12" i="2"/>
  <c r="AJ11" i="2"/>
  <c r="AJ8" i="2"/>
  <c r="AJ7" i="2"/>
  <c r="AJ6" i="2"/>
  <c r="AK15" i="1"/>
  <c r="AK17" i="1"/>
  <c r="AK16" i="1"/>
  <c r="AK14" i="1"/>
  <c r="AK13" i="1"/>
  <c r="AK12" i="1"/>
  <c r="AK11" i="1"/>
  <c r="AK10" i="1"/>
  <c r="AK9" i="1"/>
  <c r="AK8" i="1"/>
  <c r="AK7" i="1"/>
  <c r="AK6" i="1"/>
  <c r="H58" i="4"/>
  <c r="H54" i="4" s="1"/>
  <c r="E78" i="4"/>
  <c r="E77" i="4"/>
  <c r="E76" i="4"/>
  <c r="E75" i="4"/>
  <c r="E74" i="4"/>
  <c r="E73" i="4"/>
  <c r="D7" i="5"/>
  <c r="D5" i="5" s="1"/>
  <c r="F5" i="5"/>
  <c r="E5" i="5"/>
  <c r="F139" i="4"/>
  <c r="J129" i="4"/>
  <c r="J127" i="4" s="1"/>
  <c r="I129" i="4"/>
  <c r="I127" i="4" s="1"/>
  <c r="H129" i="4"/>
  <c r="H127" i="4" s="1"/>
  <c r="J123" i="4"/>
  <c r="I123" i="4"/>
  <c r="H123" i="4"/>
  <c r="H119" i="4" s="1"/>
  <c r="J122" i="4"/>
  <c r="J119" i="4" s="1"/>
  <c r="I122" i="4"/>
  <c r="I114" i="4"/>
  <c r="J109" i="4"/>
  <c r="J103" i="4"/>
  <c r="I99" i="4"/>
  <c r="J97" i="4"/>
  <c r="I92" i="4"/>
  <c r="J91" i="4"/>
  <c r="I91" i="4"/>
  <c r="J85" i="4"/>
  <c r="I85" i="4"/>
  <c r="J79" i="4"/>
  <c r="I76" i="4"/>
  <c r="I74" i="4"/>
  <c r="J73" i="4"/>
  <c r="I73" i="4"/>
  <c r="F71" i="4"/>
  <c r="H67" i="4"/>
  <c r="J66" i="4"/>
  <c r="I66" i="4"/>
  <c r="H66" i="4"/>
  <c r="H62" i="4" s="1"/>
  <c r="J65" i="4"/>
  <c r="I65" i="4"/>
  <c r="I62" i="4" s="1"/>
  <c r="J58" i="4"/>
  <c r="I58" i="4"/>
  <c r="J57" i="4"/>
  <c r="I57" i="4"/>
  <c r="I54" i="4" s="1"/>
  <c r="I50" i="4"/>
  <c r="I49" i="4"/>
  <c r="J48" i="4"/>
  <c r="I48" i="4"/>
  <c r="I47" i="4"/>
  <c r="I46" i="4"/>
  <c r="J45" i="4"/>
  <c r="I45" i="4"/>
  <c r="I42" i="4" s="1"/>
  <c r="J38" i="4"/>
  <c r="I38" i="4"/>
  <c r="J37" i="4"/>
  <c r="J34" i="4" s="1"/>
  <c r="I37" i="4"/>
  <c r="J30" i="4"/>
  <c r="I30" i="4"/>
  <c r="J29" i="4"/>
  <c r="I29" i="4"/>
  <c r="I26" i="4" s="1"/>
  <c r="J21" i="4"/>
  <c r="J19" i="4" s="1"/>
  <c r="I21" i="4"/>
  <c r="I19" i="4" s="1"/>
  <c r="H149" i="3"/>
  <c r="I148" i="3"/>
  <c r="H148" i="3"/>
  <c r="J147" i="3"/>
  <c r="H147" i="3"/>
  <c r="I146" i="3"/>
  <c r="I143" i="3" s="1"/>
  <c r="H146" i="3"/>
  <c r="J138" i="3"/>
  <c r="J136" i="3" s="1"/>
  <c r="I138" i="3"/>
  <c r="I136" i="3" s="1"/>
  <c r="H138" i="3"/>
  <c r="H136" i="3" s="1"/>
  <c r="J131" i="3"/>
  <c r="J129" i="3" s="1"/>
  <c r="I131" i="3"/>
  <c r="I129" i="3" s="1"/>
  <c r="H131" i="3"/>
  <c r="H129" i="3" s="1"/>
  <c r="J124" i="3"/>
  <c r="J122" i="3" s="1"/>
  <c r="I124" i="3"/>
  <c r="I122" i="3" s="1"/>
  <c r="H124" i="3"/>
  <c r="H122" i="3" s="1"/>
  <c r="J117" i="3"/>
  <c r="J115" i="3" s="1"/>
  <c r="I117" i="3"/>
  <c r="I115" i="3" s="1"/>
  <c r="H117" i="3"/>
  <c r="H115" i="3" s="1"/>
  <c r="J110" i="3"/>
  <c r="J108" i="3" s="1"/>
  <c r="I110" i="3"/>
  <c r="I108" i="3" s="1"/>
  <c r="H110" i="3"/>
  <c r="H108" i="3" s="1"/>
  <c r="J103" i="3"/>
  <c r="J101" i="3" s="1"/>
  <c r="I103" i="3"/>
  <c r="I101" i="3" s="1"/>
  <c r="H103" i="3"/>
  <c r="H101" i="3" s="1"/>
  <c r="J97" i="3"/>
  <c r="I97" i="3"/>
  <c r="H97" i="3"/>
  <c r="J96" i="3"/>
  <c r="J93" i="3" s="1"/>
  <c r="I96" i="3"/>
  <c r="I93" i="3" s="1"/>
  <c r="H96" i="3"/>
  <c r="J89" i="3"/>
  <c r="H89" i="3"/>
  <c r="J88" i="3"/>
  <c r="I88" i="3"/>
  <c r="J87" i="3"/>
  <c r="H87" i="3"/>
  <c r="J86" i="3"/>
  <c r="J83" i="3" s="1"/>
  <c r="I86" i="3"/>
  <c r="J79" i="3"/>
  <c r="H79" i="3"/>
  <c r="J78" i="3"/>
  <c r="H78" i="3"/>
  <c r="J77" i="3"/>
  <c r="I77" i="3"/>
  <c r="H77" i="3"/>
  <c r="J76" i="3"/>
  <c r="H76" i="3"/>
  <c r="J75" i="3"/>
  <c r="H75" i="3"/>
  <c r="J74" i="3"/>
  <c r="I74" i="3"/>
  <c r="I71" i="3" s="1"/>
  <c r="H74" i="3"/>
  <c r="J67" i="3"/>
  <c r="I67" i="3"/>
  <c r="H67" i="3"/>
  <c r="J66" i="3"/>
  <c r="I66" i="3"/>
  <c r="I63" i="3" s="1"/>
  <c r="H66" i="3"/>
  <c r="J59" i="3"/>
  <c r="I59" i="3"/>
  <c r="H59" i="3"/>
  <c r="J58" i="3"/>
  <c r="I58" i="3"/>
  <c r="I55" i="3" s="1"/>
  <c r="H58" i="3"/>
  <c r="J51" i="3"/>
  <c r="I51" i="3"/>
  <c r="H51" i="3"/>
  <c r="J50" i="3"/>
  <c r="J47" i="3" s="1"/>
  <c r="I50" i="3"/>
  <c r="I47" i="3" s="1"/>
  <c r="H50" i="3"/>
  <c r="J43" i="3"/>
  <c r="I43" i="3"/>
  <c r="H43" i="3"/>
  <c r="J42" i="3"/>
  <c r="I42" i="3"/>
  <c r="I39" i="3" s="1"/>
  <c r="H42" i="3"/>
  <c r="H39" i="3" s="1"/>
  <c r="J34" i="3"/>
  <c r="J32" i="3" s="1"/>
  <c r="I34" i="3"/>
  <c r="I32" i="3" s="1"/>
  <c r="H34" i="3"/>
  <c r="H32" i="3" s="1"/>
  <c r="J28" i="3"/>
  <c r="I28" i="3"/>
  <c r="I23" i="3" s="1" a="1"/>
  <c r="H28" i="3"/>
  <c r="H27" i="3"/>
  <c r="H26" i="3"/>
  <c r="J25" i="3"/>
  <c r="I25" i="3"/>
  <c r="H25" i="3"/>
  <c r="J23" i="3"/>
  <c r="J16" i="3"/>
  <c r="H16" i="3"/>
  <c r="H13" i="3" s="1"/>
  <c r="J15" i="3"/>
  <c r="I15" i="3"/>
  <c r="I13" i="3" s="1"/>
  <c r="J9" i="3"/>
  <c r="I9" i="3"/>
  <c r="H9" i="3"/>
  <c r="J8" i="3"/>
  <c r="I8" i="3"/>
  <c r="H8" i="3"/>
  <c r="J195" i="2"/>
  <c r="I195" i="2"/>
  <c r="H195" i="2"/>
  <c r="J194" i="2"/>
  <c r="I194" i="2"/>
  <c r="H194" i="2"/>
  <c r="J193" i="2"/>
  <c r="I193" i="2"/>
  <c r="H193" i="2"/>
  <c r="J192" i="2"/>
  <c r="I192" i="2"/>
  <c r="I185" i="2" s="1"/>
  <c r="H192" i="2"/>
  <c r="J191" i="2"/>
  <c r="J181" i="2"/>
  <c r="J179" i="2" s="1"/>
  <c r="I181" i="2"/>
  <c r="I179" i="2" s="1"/>
  <c r="H181" i="2"/>
  <c r="H179" i="2" s="1"/>
  <c r="J175" i="2"/>
  <c r="J173" i="2" s="1"/>
  <c r="I175" i="2"/>
  <c r="I173" i="2" s="1"/>
  <c r="H175" i="2"/>
  <c r="H173" i="2" s="1"/>
  <c r="J169" i="2"/>
  <c r="J167" i="2" s="1"/>
  <c r="H169" i="2"/>
  <c r="H167" i="2" s="1"/>
  <c r="I167" i="2"/>
  <c r="J163" i="2"/>
  <c r="J161" i="2" s="1"/>
  <c r="I163" i="2"/>
  <c r="I161" i="2" s="1"/>
  <c r="H163" i="2"/>
  <c r="H161" i="2" s="1"/>
  <c r="J156" i="2"/>
  <c r="I156" i="2"/>
  <c r="H156" i="2"/>
  <c r="J155" i="2"/>
  <c r="I155" i="2"/>
  <c r="H155" i="2"/>
  <c r="J154" i="2"/>
  <c r="I154" i="2"/>
  <c r="H154" i="2"/>
  <c r="J153" i="2"/>
  <c r="J148" i="2" s="1"/>
  <c r="I153" i="2"/>
  <c r="H153" i="2"/>
  <c r="H148" i="2" s="1"/>
  <c r="I143" i="2"/>
  <c r="H143" i="2"/>
  <c r="J142" i="2"/>
  <c r="I142" i="2"/>
  <c r="H142" i="2"/>
  <c r="J141" i="2"/>
  <c r="I141" i="2"/>
  <c r="H141" i="2"/>
  <c r="J140" i="2"/>
  <c r="I140" i="2"/>
  <c r="H140" i="2"/>
  <c r="J139" i="2"/>
  <c r="H126" i="2"/>
  <c r="J125" i="2"/>
  <c r="J123" i="2" s="1"/>
  <c r="I125" i="2"/>
  <c r="I123" i="2" s="1"/>
  <c r="H125" i="2"/>
  <c r="I118" i="2"/>
  <c r="H118" i="2"/>
  <c r="I115" i="2"/>
  <c r="H115" i="2"/>
  <c r="H111" i="2" s="1"/>
  <c r="J106" i="2"/>
  <c r="I106" i="2"/>
  <c r="H106" i="2"/>
  <c r="J103" i="2"/>
  <c r="J99" i="2" s="1"/>
  <c r="I103" i="2"/>
  <c r="H103" i="2"/>
  <c r="J93" i="2"/>
  <c r="I93" i="2"/>
  <c r="H93" i="2"/>
  <c r="J91" i="2"/>
  <c r="J87" i="2" s="1"/>
  <c r="I91" i="2"/>
  <c r="H91" i="2"/>
  <c r="H87" i="2" s="1"/>
  <c r="J83" i="2"/>
  <c r="J82" i="2"/>
  <c r="I82" i="2"/>
  <c r="H82" i="2"/>
  <c r="J81" i="2"/>
  <c r="J80" i="2"/>
  <c r="I80" i="2"/>
  <c r="I74" i="2" s="1"/>
  <c r="H80" i="2"/>
  <c r="J79" i="2"/>
  <c r="J69" i="2"/>
  <c r="J68" i="2"/>
  <c r="J67" i="2"/>
  <c r="I67" i="2"/>
  <c r="H67" i="2"/>
  <c r="J66" i="2"/>
  <c r="I66" i="2"/>
  <c r="H66" i="2"/>
  <c r="J65" i="2"/>
  <c r="I65" i="2"/>
  <c r="H65" i="2"/>
  <c r="J64" i="2"/>
  <c r="I64" i="2"/>
  <c r="I56" i="2" s="1"/>
  <c r="H64" i="2"/>
  <c r="J51" i="2"/>
  <c r="I51" i="2"/>
  <c r="H51" i="2"/>
  <c r="I50" i="2"/>
  <c r="H50" i="2"/>
  <c r="J49" i="2"/>
  <c r="I49" i="2"/>
  <c r="H49" i="2"/>
  <c r="I48" i="2"/>
  <c r="H48" i="2"/>
  <c r="J47" i="2"/>
  <c r="J37" i="2"/>
  <c r="I37" i="2"/>
  <c r="H37" i="2"/>
  <c r="J36" i="2"/>
  <c r="I36" i="2"/>
  <c r="H36" i="2"/>
  <c r="H31" i="2" s="1"/>
  <c r="J35" i="2"/>
  <c r="J26" i="2"/>
  <c r="J25" i="2"/>
  <c r="J24" i="2"/>
  <c r="J23" i="2"/>
  <c r="J13" i="2"/>
  <c r="J12" i="2"/>
  <c r="J11" i="2"/>
  <c r="J10" i="2"/>
  <c r="I535" i="1"/>
  <c r="I534" i="1"/>
  <c r="I533" i="1"/>
  <c r="I532" i="1"/>
  <c r="I531" i="1"/>
  <c r="I530" i="1"/>
  <c r="J529" i="1"/>
  <c r="J528" i="1"/>
  <c r="I528" i="1"/>
  <c r="H528" i="1"/>
  <c r="J526" i="1"/>
  <c r="I526" i="1"/>
  <c r="H526" i="1"/>
  <c r="H523" i="1" s="1"/>
  <c r="J516" i="1"/>
  <c r="J511" i="1" s="1"/>
  <c r="I516" i="1"/>
  <c r="H516" i="1"/>
  <c r="I514" i="1"/>
  <c r="H514" i="1"/>
  <c r="J505" i="1"/>
  <c r="I505" i="1"/>
  <c r="H505" i="1"/>
  <c r="J503" i="1"/>
  <c r="I503" i="1"/>
  <c r="H503" i="1"/>
  <c r="I492" i="1"/>
  <c r="I488" i="1"/>
  <c r="I484" i="1"/>
  <c r="I480" i="1"/>
  <c r="I476" i="1"/>
  <c r="I472" i="1"/>
  <c r="I468" i="1"/>
  <c r="I464" i="1"/>
  <c r="H463" i="1"/>
  <c r="H462" i="1"/>
  <c r="J461" i="1"/>
  <c r="H461" i="1"/>
  <c r="J460" i="1"/>
  <c r="J453" i="1" s="1"/>
  <c r="I460" i="1"/>
  <c r="H460" i="1"/>
  <c r="H459" i="1"/>
  <c r="H458" i="1"/>
  <c r="H457" i="1"/>
  <c r="I456" i="1"/>
  <c r="H456" i="1"/>
  <c r="I449" i="1"/>
  <c r="H449" i="1"/>
  <c r="I448" i="1"/>
  <c r="H448" i="1"/>
  <c r="I447" i="1"/>
  <c r="H447" i="1"/>
  <c r="I442" i="1"/>
  <c r="H442" i="1"/>
  <c r="I429" i="1"/>
  <c r="I425" i="1"/>
  <c r="I421" i="1"/>
  <c r="I417" i="1"/>
  <c r="I413" i="1"/>
  <c r="I409" i="1"/>
  <c r="I405" i="1"/>
  <c r="I401" i="1"/>
  <c r="J400" i="1"/>
  <c r="J399" i="1"/>
  <c r="J398" i="1"/>
  <c r="H398" i="1"/>
  <c r="J397" i="1"/>
  <c r="I397" i="1"/>
  <c r="H397" i="1"/>
  <c r="J394" i="1"/>
  <c r="H394" i="1"/>
  <c r="J393" i="1"/>
  <c r="I393" i="1"/>
  <c r="H393" i="1"/>
  <c r="I380" i="1"/>
  <c r="I374" i="1"/>
  <c r="I368" i="1"/>
  <c r="I362" i="1"/>
  <c r="I356" i="1"/>
  <c r="I350" i="1"/>
  <c r="J349" i="1"/>
  <c r="H349" i="1"/>
  <c r="J348" i="1"/>
  <c r="J347" i="1"/>
  <c r="J346" i="1"/>
  <c r="H346" i="1"/>
  <c r="J345" i="1"/>
  <c r="J344" i="1"/>
  <c r="I344" i="1"/>
  <c r="J343" i="1"/>
  <c r="H343" i="1"/>
  <c r="H340" i="1"/>
  <c r="I338" i="1"/>
  <c r="I331" i="1"/>
  <c r="H331" i="1"/>
  <c r="I327" i="1"/>
  <c r="H327" i="1"/>
  <c r="J324" i="1"/>
  <c r="I304" i="1"/>
  <c r="I300" i="1"/>
  <c r="I296" i="1"/>
  <c r="I292" i="1"/>
  <c r="J283" i="1"/>
  <c r="J282" i="1"/>
  <c r="J281" i="1"/>
  <c r="J280" i="1"/>
  <c r="I280" i="1"/>
  <c r="H280" i="1"/>
  <c r="J276" i="1"/>
  <c r="I276" i="1"/>
  <c r="H276" i="1"/>
  <c r="H273" i="1" s="1"/>
  <c r="J269" i="1"/>
  <c r="J262" i="1" s="1"/>
  <c r="I269" i="1"/>
  <c r="H269" i="1"/>
  <c r="I265" i="1"/>
  <c r="H265" i="1"/>
  <c r="J258" i="1"/>
  <c r="I258" i="1"/>
  <c r="H258" i="1"/>
  <c r="J254" i="1"/>
  <c r="I254" i="1"/>
  <c r="H254" i="1"/>
  <c r="I244" i="1"/>
  <c r="I240" i="1"/>
  <c r="I236" i="1"/>
  <c r="I232" i="1"/>
  <c r="I212" i="1"/>
  <c r="I208" i="1"/>
  <c r="I204" i="1"/>
  <c r="I200" i="1"/>
  <c r="I196" i="1"/>
  <c r="I192" i="1"/>
  <c r="I188" i="1"/>
  <c r="I184" i="1"/>
  <c r="I180" i="1"/>
  <c r="I176" i="1"/>
  <c r="I172" i="1"/>
  <c r="I168" i="1"/>
  <c r="I164" i="1"/>
  <c r="I160" i="1"/>
  <c r="I156" i="1"/>
  <c r="I152" i="1"/>
  <c r="I148" i="1"/>
  <c r="I144" i="1"/>
  <c r="I140" i="1"/>
  <c r="I136" i="1"/>
  <c r="I132" i="1"/>
  <c r="I128" i="1"/>
  <c r="I124" i="1"/>
  <c r="I120" i="1"/>
  <c r="I116" i="1"/>
  <c r="I112" i="1"/>
  <c r="I108" i="1"/>
  <c r="I104" i="1"/>
  <c r="I100" i="1"/>
  <c r="I96" i="1"/>
  <c r="I92" i="1"/>
  <c r="I88" i="1"/>
  <c r="I84" i="1"/>
  <c r="I80" i="1"/>
  <c r="I76" i="1"/>
  <c r="I72" i="1"/>
  <c r="I68" i="1"/>
  <c r="I64" i="1"/>
  <c r="I60" i="1"/>
  <c r="I56" i="1"/>
  <c r="J39" i="1"/>
  <c r="H39" i="1"/>
  <c r="H38" i="1"/>
  <c r="J37" i="1"/>
  <c r="H37" i="1"/>
  <c r="J36" i="1"/>
  <c r="H36" i="1"/>
  <c r="J35" i="1"/>
  <c r="H35" i="1"/>
  <c r="H34" i="1"/>
  <c r="J33" i="1"/>
  <c r="H33" i="1"/>
  <c r="J32" i="1"/>
  <c r="H32" i="1"/>
  <c r="J31" i="1"/>
  <c r="H31" i="1"/>
  <c r="H30" i="1"/>
  <c r="J29" i="1"/>
  <c r="H29" i="1"/>
  <c r="J28" i="1"/>
  <c r="H28" i="1"/>
  <c r="J27" i="1"/>
  <c r="H27" i="1"/>
  <c r="H26" i="1"/>
  <c r="J25" i="1"/>
  <c r="H25" i="1"/>
  <c r="J24" i="1"/>
  <c r="H24" i="1"/>
  <c r="J17" i="2" l="1"/>
  <c r="J56" i="2"/>
  <c r="H71" i="3"/>
  <c r="H83" i="3"/>
  <c r="J26" i="4"/>
  <c r="J42" i="4"/>
  <c r="J54" i="4"/>
  <c r="J133" i="2"/>
  <c r="I119" i="4"/>
  <c r="I111" i="2"/>
  <c r="H133" i="2"/>
  <c r="J39" i="3"/>
  <c r="H63" i="3"/>
  <c r="J71" i="3"/>
  <c r="I71" i="4"/>
  <c r="I262" i="1"/>
  <c r="I511" i="1"/>
  <c r="J41" i="2"/>
  <c r="H99" i="2"/>
  <c r="I133" i="2"/>
  <c r="I34" i="4"/>
  <c r="J71" i="4"/>
  <c r="J147" i="4" s="1"/>
  <c r="H500" i="1"/>
  <c r="J5" i="2"/>
  <c r="J31" i="2"/>
  <c r="H41" i="2"/>
  <c r="J74" i="2"/>
  <c r="I99" i="2"/>
  <c r="J5" i="3"/>
  <c r="H55" i="3"/>
  <c r="J63" i="3"/>
  <c r="J62" i="4"/>
  <c r="H390" i="1"/>
  <c r="I41" i="2"/>
  <c r="H74" i="2"/>
  <c r="J185" i="2"/>
  <c r="H251" i="1"/>
  <c r="I31" i="2"/>
  <c r="H56" i="2"/>
  <c r="I87" i="2"/>
  <c r="I148" i="2"/>
  <c r="I201" i="2" s="1"/>
  <c r="H185" i="2"/>
  <c r="H47" i="3"/>
  <c r="J55" i="3"/>
  <c r="I83" i="3"/>
  <c r="I152" i="3" s="1"/>
  <c r="H93" i="3"/>
  <c r="H21" i="1"/>
  <c r="I21" i="1"/>
  <c r="I273" i="1"/>
  <c r="H453" i="1"/>
  <c r="I523" i="1"/>
  <c r="J273" i="1"/>
  <c r="I335" i="1"/>
  <c r="I439" i="1"/>
  <c r="I453" i="1"/>
  <c r="J523" i="1"/>
  <c r="H262" i="1"/>
  <c r="H335" i="1"/>
  <c r="H511" i="1"/>
  <c r="J335" i="1"/>
  <c r="I251" i="1"/>
  <c r="H324" i="1"/>
  <c r="I390" i="1"/>
  <c r="I500" i="1"/>
  <c r="J21" i="1"/>
  <c r="J251" i="1"/>
  <c r="I324" i="1"/>
  <c r="J390" i="1"/>
  <c r="J500" i="1"/>
  <c r="H23" i="3" a="1"/>
  <c r="H23" i="3" s="1"/>
  <c r="H22" i="3"/>
  <c r="H20" i="3"/>
  <c r="I22" i="3"/>
  <c r="I20" i="3"/>
  <c r="J22" i="3"/>
  <c r="J20" i="3"/>
  <c r="J13" i="3"/>
  <c r="H5" i="3"/>
  <c r="I5" i="3"/>
  <c r="H123" i="2"/>
  <c r="I23" i="3"/>
  <c r="I24" i="3"/>
  <c r="I540" i="1" l="1"/>
  <c r="H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A77" authorId="0" shapeId="0" xr:uid="{4F3931A0-43E2-4AC9-9C6D-02DC9DD4AA14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NAME OF COMPANY HANDLING THE PROJECT</t>
        </r>
      </text>
    </comment>
    <comment ref="H87" authorId="0" shapeId="0" xr:uid="{2343C8A7-0252-4A6E-A32F-F0A832A9B138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ANTAN PROD. WAS ATTRIBUTED THIS PRODUCTION VOLUMES</t>
        </r>
      </text>
    </comment>
    <comment ref="H99" authorId="0" shapeId="0" xr:uid="{16FA4E10-01C7-4C3E-8EF1-BEA2A7C17B45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ANTAN PROD. WAS ATTRIBUTED THIS PRODUCTION VOLUMES</t>
        </r>
      </text>
    </comment>
    <comment ref="H111" authorId="0" shapeId="0" xr:uid="{C4189BAD-375B-41F0-BA93-7E59ACFC3C93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ANTAN PROD. WAS ATTRIBUTED THIS PRODUCTION VOLUMES</t>
        </r>
      </text>
    </comment>
    <comment ref="A134" authorId="0" shapeId="0" xr:uid="{E3A55DA9-83EC-4FE3-AE18-1814C1F9A9AB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SPV</t>
        </r>
      </text>
    </comment>
    <comment ref="A148" authorId="0" shapeId="0" xr:uid="{1E4C6BDE-5980-4B84-B348-5DFB73DE62D5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SPV</t>
        </r>
      </text>
    </comment>
    <comment ref="A186" authorId="0" shapeId="0" xr:uid="{E8D7182C-2A4D-4058-B643-273099BC19BE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SPV</t>
        </r>
      </text>
    </comment>
  </commentList>
</comments>
</file>

<file path=xl/sharedStrings.xml><?xml version="1.0" encoding="utf-8"?>
<sst xmlns="http://schemas.openxmlformats.org/spreadsheetml/2006/main" count="3737" uniqueCount="540">
  <si>
    <t>Field</t>
  </si>
  <si>
    <t>LOCATION</t>
  </si>
  <si>
    <t>TERRAIN</t>
  </si>
  <si>
    <t>AREA (sqkm)</t>
  </si>
  <si>
    <t>TERMINAL</t>
  </si>
  <si>
    <t>Production Oil (bbl)</t>
  </si>
  <si>
    <t>Production Gas (scf)</t>
  </si>
  <si>
    <t>Signature Bonus</t>
  </si>
  <si>
    <t>Concession Rentals</t>
  </si>
  <si>
    <t>Lincense Fee &amp; 
Acreage Rentals</t>
  </si>
  <si>
    <t>Royalty Oil</t>
  </si>
  <si>
    <t>Royalty Gas</t>
  </si>
  <si>
    <t>HT</t>
  </si>
  <si>
    <t>PPT</t>
  </si>
  <si>
    <t>CIT</t>
  </si>
  <si>
    <t>CGT</t>
  </si>
  <si>
    <t>EDT</t>
  </si>
  <si>
    <t>Flared Gas Payment</t>
  </si>
  <si>
    <t>Domestic Gas Delivery Penalty</t>
  </si>
  <si>
    <t>Interest and Penalty on Debt</t>
  </si>
  <si>
    <t>WHT (FIRS)</t>
  </si>
  <si>
    <t>WHT (States)</t>
  </si>
  <si>
    <t>VAT</t>
  </si>
  <si>
    <t>NDDC 3% Levy</t>
  </si>
  <si>
    <t>NCDMB  1% Levy</t>
  </si>
  <si>
    <t xml:space="preserve">NLNG Diviuend </t>
  </si>
  <si>
    <t>NESS FEES</t>
  </si>
  <si>
    <t>PAYE (FIRS)</t>
  </si>
  <si>
    <t>Royalty gas</t>
  </si>
  <si>
    <t>PAYE (States)</t>
  </si>
  <si>
    <t>Transportation Fees</t>
  </si>
  <si>
    <t>MISCELLANEOUS FEES</t>
  </si>
  <si>
    <t>Others</t>
  </si>
  <si>
    <t>Totals</t>
  </si>
  <si>
    <t>AGGREGATE PER COMPANY</t>
  </si>
  <si>
    <t xml:space="preserve">NNPC LTD </t>
  </si>
  <si>
    <t xml:space="preserve">SPDC </t>
  </si>
  <si>
    <t>NAOC</t>
  </si>
  <si>
    <t>DISAGREGATE PER LICENSE</t>
  </si>
  <si>
    <t>OML 11</t>
  </si>
  <si>
    <t>Abia State</t>
  </si>
  <si>
    <t>Swamp</t>
  </si>
  <si>
    <t>OML 17</t>
  </si>
  <si>
    <t>Agbada/Obigbo North/Nkali/Umechem</t>
  </si>
  <si>
    <t>Rivers State</t>
  </si>
  <si>
    <t>Onshore</t>
  </si>
  <si>
    <t>Ogbema/Oguta</t>
  </si>
  <si>
    <t>Imo State</t>
  </si>
  <si>
    <t>OML 21</t>
  </si>
  <si>
    <t>Ahia</t>
  </si>
  <si>
    <t>OML 22</t>
  </si>
  <si>
    <t>\Rumuekpe\Ubie</t>
  </si>
  <si>
    <t>Edo State</t>
  </si>
  <si>
    <t>OML 23</t>
  </si>
  <si>
    <t>Soku</t>
  </si>
  <si>
    <t>Bayelsa State</t>
  </si>
  <si>
    <t>OML 27</t>
  </si>
  <si>
    <t>Adibawa</t>
  </si>
  <si>
    <t>OML 28</t>
  </si>
  <si>
    <t>\Kolo</t>
  </si>
  <si>
    <t>OML 32</t>
  </si>
  <si>
    <t>Nun River</t>
  </si>
  <si>
    <t xml:space="preserve"> Abia State</t>
  </si>
  <si>
    <t>OML 35</t>
  </si>
  <si>
    <t>\Benisede\Siebou</t>
  </si>
  <si>
    <t>Bayelsa/Delta State</t>
  </si>
  <si>
    <t>OML 43</t>
  </si>
  <si>
    <t>\Otumara</t>
  </si>
  <si>
    <t>Delta State</t>
  </si>
  <si>
    <t>OML 45</t>
  </si>
  <si>
    <t>Forcados Yokri</t>
  </si>
  <si>
    <t xml:space="preserve">Onshore </t>
  </si>
  <si>
    <t>OML 46</t>
  </si>
  <si>
    <t>\Agbaya\Tunu</t>
  </si>
  <si>
    <t xml:space="preserve">Swamp </t>
  </si>
  <si>
    <t>PROJECT NAME: NNPC LTD/AITEO JV</t>
  </si>
  <si>
    <t>Lincense Fee &amp; Acreage Rentals</t>
  </si>
  <si>
    <t>AITEO</t>
  </si>
  <si>
    <t>OML 29</t>
  </si>
  <si>
    <t>Nembe/Odeama/Santa Barbara</t>
  </si>
  <si>
    <t>PROJECT NAME: NNPC LTD/BELEMA OIL JV</t>
  </si>
  <si>
    <t xml:space="preserve">BELEMA OIL </t>
  </si>
  <si>
    <t>OML 55</t>
  </si>
  <si>
    <t>Robertkiri/Idama/Inda</t>
  </si>
  <si>
    <t>PROJECT NAME: NNPC LTD/CHEVRON JV</t>
  </si>
  <si>
    <t>CHEVRON</t>
  </si>
  <si>
    <t>OML 49</t>
  </si>
  <si>
    <t>Abiteye/Benin River/Kito/Makaraba</t>
  </si>
  <si>
    <t>OML 49/90</t>
  </si>
  <si>
    <t>Delta South</t>
  </si>
  <si>
    <t>Delsta State</t>
  </si>
  <si>
    <t>OML 49/95</t>
  </si>
  <si>
    <t>Delta</t>
  </si>
  <si>
    <t>OML 91</t>
  </si>
  <si>
    <t>Sonam</t>
  </si>
  <si>
    <t>OML 86/88</t>
  </si>
  <si>
    <t>Funiwa/North Apoi/Okubie/Penington</t>
  </si>
  <si>
    <t>Rivers/Delta State</t>
  </si>
  <si>
    <t>OML 90</t>
  </si>
  <si>
    <t>NNPC LTD (60%); CHEVRON (40%)</t>
  </si>
  <si>
    <t>Mefa</t>
  </si>
  <si>
    <t>OML 95</t>
  </si>
  <si>
    <t>NNPC LTD (60%); SPDC (40%)</t>
  </si>
  <si>
    <t>Malu</t>
  </si>
  <si>
    <t>Lagos/Edo/
Delta State</t>
  </si>
  <si>
    <t>PROJECT NAME: NNPC LTD/HEIRS ENERGY JV</t>
  </si>
  <si>
    <t>HEIRS ENERGY</t>
  </si>
  <si>
    <t>PROJECT NAME: NNPC LTD/TEPNG JV</t>
  </si>
  <si>
    <t>OML 99</t>
  </si>
  <si>
    <t>AMENAM/KPONO</t>
  </si>
  <si>
    <t>OML 100</t>
  </si>
  <si>
    <t>ODUDU / AFIA / EDIKAN / IME</t>
  </si>
  <si>
    <t>OML 102</t>
  </si>
  <si>
    <t>OFON</t>
  </si>
  <si>
    <t>OBAGI/OBITE</t>
  </si>
  <si>
    <t>NNPC LTD</t>
  </si>
  <si>
    <t>MPN</t>
  </si>
  <si>
    <t>OML 67</t>
  </si>
  <si>
    <t>QIT</t>
  </si>
  <si>
    <t>AKWAIBOM</t>
  </si>
  <si>
    <t>OFFSHORE</t>
  </si>
  <si>
    <t>EBOK</t>
  </si>
  <si>
    <t>OML 104</t>
  </si>
  <si>
    <t>YOHO</t>
  </si>
  <si>
    <t>RIVERS</t>
  </si>
  <si>
    <t xml:space="preserve">PROJECT NAME: NNPC LTD/EROTON JV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</si>
  <si>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EROTON </t>
  </si>
  <si>
    <t xml:space="preserve">OML 18 </t>
  </si>
  <si>
    <t>PROJECT NAME: NNPC LTD/SEPLAT JV</t>
  </si>
  <si>
    <t>NNPC LIMITED</t>
  </si>
  <si>
    <t>SEPLAT</t>
  </si>
  <si>
    <t>OML 53</t>
  </si>
  <si>
    <t>JISIKE/OHAJI</t>
  </si>
  <si>
    <t>IMO</t>
  </si>
  <si>
    <t>PROJECT NAME: NNPC LTD/FIRST E &amp; P JV</t>
  </si>
  <si>
    <t>FIRST E&amp;P/DANGOTE</t>
  </si>
  <si>
    <t>OML 83</t>
  </si>
  <si>
    <t>ANYALA</t>
  </si>
  <si>
    <t>BAYELSA</t>
  </si>
  <si>
    <t>PROJECT NAME: NPDC LTD/NEWCROSS E &amp; P JV</t>
  </si>
  <si>
    <t>NEWCROSS E&amp;P</t>
  </si>
  <si>
    <t>OML 24</t>
  </si>
  <si>
    <t>NIGER DELTA
(ONSHORE)</t>
  </si>
  <si>
    <t>License Fee &amp; Acreage Rentals</t>
  </si>
  <si>
    <t>TUPNI</t>
  </si>
  <si>
    <t>PRIME</t>
  </si>
  <si>
    <t>SAPETRO</t>
  </si>
  <si>
    <t>Akpo</t>
  </si>
  <si>
    <t xml:space="preserve">DEEP 
OFF-SHORE </t>
  </si>
  <si>
    <t>EGINA</t>
  </si>
  <si>
    <t>Esson E&amp;P LTD</t>
  </si>
  <si>
    <t xml:space="preserve">SHELL E&amp;P </t>
  </si>
  <si>
    <t>OML 133</t>
  </si>
  <si>
    <t>ERHA</t>
  </si>
  <si>
    <t>GULF 
OF
GUINEA</t>
  </si>
  <si>
    <t>ESSON E&amp;P LTD</t>
  </si>
  <si>
    <t>SINOPEC CORP</t>
  </si>
  <si>
    <t>NEXEN LTD</t>
  </si>
  <si>
    <t>OML 138</t>
  </si>
  <si>
    <t>NA</t>
  </si>
  <si>
    <t>CHEVRON  LTD</t>
  </si>
  <si>
    <t>FAMFA LTD</t>
  </si>
  <si>
    <t xml:space="preserve">PRIME 127 </t>
  </si>
  <si>
    <t>STAR DEEP WATER PETROLEUM LTD</t>
  </si>
  <si>
    <t>OML 127/128</t>
  </si>
  <si>
    <t>AGBAMI</t>
  </si>
  <si>
    <t>CENTRAL 
NIGER
DELTA</t>
  </si>
  <si>
    <t>ENI</t>
  </si>
  <si>
    <t>OANDO PLC.</t>
  </si>
  <si>
    <t>NIGERIA AGIP EXPLORATION (NAE)</t>
  </si>
  <si>
    <t>OML 125</t>
  </si>
  <si>
    <t xml:space="preserve">WASTERN EDGE 
OF NIGER
 DELTA </t>
  </si>
  <si>
    <t>ABO</t>
  </si>
  <si>
    <t>NNPC</t>
  </si>
  <si>
    <t>KAZTEC/SALVIC LTD</t>
  </si>
  <si>
    <t>ADDAX (APENL)</t>
  </si>
  <si>
    <t>OML 126</t>
  </si>
  <si>
    <t>KAZTEC/SALVIC
 (70%),
NNPC (30%).</t>
  </si>
  <si>
    <t xml:space="preserve">
OFF-SHORE </t>
  </si>
  <si>
    <t>OKWORI</t>
  </si>
  <si>
    <t>OML 123</t>
  </si>
  <si>
    <t>CROSS RIVER/
AKWA IBOM</t>
  </si>
  <si>
    <t>PAN OCEAN</t>
  </si>
  <si>
    <t>OML 147</t>
  </si>
  <si>
    <t>PANOCEAN(100%).</t>
  </si>
  <si>
    <t>SHELL NIG.EXP &amp; PROD. CO. LTD</t>
  </si>
  <si>
    <t>ELF</t>
  </si>
  <si>
    <t>OML 118</t>
  </si>
  <si>
    <t>SNEPCO(55%).
EXXON (20%), 
ENI (12.5%),
ELF (12.5%)</t>
  </si>
  <si>
    <t>GUILT OF 
GUINEA</t>
  </si>
  <si>
    <t>BONGA</t>
  </si>
  <si>
    <t>STERLING OIL E&amp;P PRODUCTION CO. LTD</t>
  </si>
  <si>
    <t>DOMON LTD</t>
  </si>
  <si>
    <t>KUNOCH LTD</t>
  </si>
  <si>
    <t>PRIMETIME OIL &amp; GAS LTD</t>
  </si>
  <si>
    <t>OML 146</t>
  </si>
  <si>
    <t>TULJA</t>
  </si>
  <si>
    <t>OML 143</t>
  </si>
  <si>
    <t>DELTA</t>
  </si>
  <si>
    <t>LAND</t>
  </si>
  <si>
    <t>PROJECT NAME: ALL GRACE/UBIMA MF</t>
  </si>
  <si>
    <t>All Grace Energy Limited</t>
  </si>
  <si>
    <t>WESTER</t>
  </si>
  <si>
    <t>UBIMA</t>
  </si>
  <si>
    <t>SWAMP</t>
  </si>
  <si>
    <t>PROJECT NAME: CHORUS/MATSOGO MF</t>
  </si>
  <si>
    <t>CHORUS</t>
  </si>
  <si>
    <t>OML 152</t>
  </si>
  <si>
    <t>CHORUS - 100%</t>
  </si>
  <si>
    <t xml:space="preserve">Matsogo / Igbolo </t>
  </si>
  <si>
    <t>DELTA/EDO</t>
  </si>
  <si>
    <t>ONSHORE</t>
  </si>
  <si>
    <t>PROJECT NAME: ENERGIA/EBENDO MF</t>
  </si>
  <si>
    <t>ENERGIA</t>
  </si>
  <si>
    <t>OANDO</t>
  </si>
  <si>
    <t>Ebendo/Obodeti</t>
  </si>
  <si>
    <t>PROJECT NAME: EXCEL/EREMOR MF</t>
  </si>
  <si>
    <t>EXCEL</t>
  </si>
  <si>
    <t>Excel - 100%</t>
  </si>
  <si>
    <t>EREMOR</t>
  </si>
  <si>
    <t>PROJECT NAME: FRONTIER/UQUO MF</t>
  </si>
  <si>
    <t>FRONTIER OIL LIMITED</t>
  </si>
  <si>
    <t>SAVANNAH</t>
  </si>
  <si>
    <t>OML 13</t>
  </si>
  <si>
    <t>UQUO</t>
  </si>
  <si>
    <t>PROJECT NAME: GREEN ENERGY/OTAKIKPO MF</t>
  </si>
  <si>
    <t>GREEN ENERGY</t>
  </si>
  <si>
    <t>OTAKIKPO</t>
  </si>
  <si>
    <t>SUNTRUST</t>
  </si>
  <si>
    <t>UMUSADEGE</t>
  </si>
  <si>
    <t>PROJECT NAME: NETWORK E&amp;P LIMITED/QUA IBOE MF</t>
  </si>
  <si>
    <t>NETWORK E&amp;P LTD</t>
  </si>
  <si>
    <t xml:space="preserve">OANDO-QUA IBO </t>
  </si>
  <si>
    <t>QUA IBOE</t>
  </si>
  <si>
    <t>PILLAR OIL LTD</t>
  </si>
  <si>
    <t>NEWTON OIL&amp;GAS LTD</t>
  </si>
  <si>
    <t>UMUSETI/IGBUKU</t>
  </si>
  <si>
    <t>PROJECT NAME: PLATFORM/EGBAOMA MF</t>
  </si>
  <si>
    <t>PLATFORM PETROLEUM LIMITED</t>
  </si>
  <si>
    <t>NEWCORSS E&amp;P LTD</t>
  </si>
  <si>
    <t>OML 38</t>
  </si>
  <si>
    <t>EGBAOMA</t>
  </si>
  <si>
    <t>PROJECT NAME: UNIVERSAL/STUBB CREEK MF</t>
  </si>
  <si>
    <t>UNIVERSAL ENERGY LTD</t>
  </si>
  <si>
    <t>OML 14</t>
  </si>
  <si>
    <t>STUBB CREEK</t>
  </si>
  <si>
    <t>PROJECT NAME: BRITTANIA/AJAPA MF</t>
  </si>
  <si>
    <t>BRITTANIA U-NIGERIAL LTD</t>
  </si>
  <si>
    <t>BRITTANIA 100%</t>
  </si>
  <si>
    <t>AJAPA</t>
  </si>
  <si>
    <t>PROJECT NAME: ORIENTL/EBOK MF</t>
  </si>
  <si>
    <t>NIGER 100%</t>
  </si>
  <si>
    <t>OGBELE</t>
  </si>
  <si>
    <t>PROJECT NAME: WALTERSMITH/IBIGWE MF</t>
  </si>
  <si>
    <t>WALTERSMITH PETROMAN LTD</t>
  </si>
  <si>
    <t>MORRIS</t>
  </si>
  <si>
    <t>IBIGWE</t>
  </si>
  <si>
    <t>PROJECT NAME: AMNI/OKORO SR</t>
  </si>
  <si>
    <t xml:space="preserve">AMNI </t>
  </si>
  <si>
    <t>OML 112</t>
  </si>
  <si>
    <t>OML 103</t>
  </si>
  <si>
    <t>CONOIL -100%</t>
  </si>
  <si>
    <t>EBISAN</t>
  </si>
  <si>
    <t>OML 59</t>
  </si>
  <si>
    <t>ANGO</t>
  </si>
  <si>
    <t>PROJECT NAME: DUBRI/GILLI-GILLI SR</t>
  </si>
  <si>
    <t>DUBRI CO. (NIG.) LTD</t>
  </si>
  <si>
    <t>OML 96</t>
  </si>
  <si>
    <t>DUBRI - 100%</t>
  </si>
  <si>
    <t>GILLI-GILLI</t>
  </si>
  <si>
    <t>EDO</t>
  </si>
  <si>
    <t>PROJECT NAME: MONI PULO/ABANA SR</t>
  </si>
  <si>
    <t>MONI PULO LTD.</t>
  </si>
  <si>
    <t>LUDAL LTD.</t>
  </si>
  <si>
    <t>OML 114</t>
  </si>
  <si>
    <t>ELCREST E&amp;P NIG. LTD</t>
  </si>
  <si>
    <t>OML 40</t>
  </si>
  <si>
    <t>NECONDE ENERGY LTD</t>
  </si>
  <si>
    <t>OML 42</t>
  </si>
  <si>
    <t>OML 60</t>
  </si>
  <si>
    <t>OML 61</t>
  </si>
  <si>
    <t>OML 62</t>
  </si>
  <si>
    <t>OML 63</t>
  </si>
  <si>
    <t>FIRST HYDROCARBON NIG. LTD</t>
  </si>
  <si>
    <t>OML 26</t>
  </si>
  <si>
    <t>OGINI</t>
  </si>
  <si>
    <t>OML 34</t>
  </si>
  <si>
    <t>UTOROGU</t>
  </si>
  <si>
    <t>OML 119</t>
  </si>
  <si>
    <t>OKONO</t>
  </si>
  <si>
    <t>OML 111</t>
  </si>
  <si>
    <t>OREDO</t>
  </si>
  <si>
    <t>OML 98</t>
  </si>
  <si>
    <t>OML 65</t>
  </si>
  <si>
    <t>ABURA</t>
  </si>
  <si>
    <t>OML 116</t>
  </si>
  <si>
    <t>SHORELINE NATURAL RESOURCES LTD</t>
  </si>
  <si>
    <t>OML 30</t>
  </si>
  <si>
    <t>OLOMORO</t>
  </si>
  <si>
    <t>OML 4</t>
  </si>
  <si>
    <t>OML 41</t>
  </si>
  <si>
    <t>NIGER DELTA</t>
  </si>
  <si>
    <t>YINKA FOLAWIYO PET. CO. LTD</t>
  </si>
  <si>
    <t>NEW AGE LTD</t>
  </si>
  <si>
    <t xml:space="preserve">ENERGY EQUITY RESOURCES(EER) </t>
  </si>
  <si>
    <t>PANOCEAN OIL NIG. LTD</t>
  </si>
  <si>
    <t>ADM ENERGY</t>
  </si>
  <si>
    <t>OML 113</t>
  </si>
  <si>
    <t>AJE</t>
  </si>
  <si>
    <t>LAGOS</t>
  </si>
  <si>
    <t>OML xxx</t>
  </si>
  <si>
    <r>
      <rPr>
        <b/>
        <sz val="24"/>
        <color theme="1"/>
        <rFont val="Footlight MT Light"/>
        <family val="1"/>
      </rPr>
      <t xml:space="preserve">PROJECT NAME: NNPC LTD/MOBIL JV </t>
    </r>
    <r>
      <rPr>
        <sz val="24"/>
        <color theme="1"/>
        <rFont val="Footlight MT Light"/>
        <family val="1"/>
      </rPr>
      <t xml:space="preserve">      </t>
    </r>
    <r>
      <rPr>
        <sz val="15"/>
        <color theme="1"/>
        <rFont val="Footlight MT Light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</si>
  <si>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PROJECT NAME: NNPC LTD/SPDC JV</t>
  </si>
  <si>
    <t>TEPNG</t>
  </si>
  <si>
    <t>OML 58</t>
  </si>
  <si>
    <t>Bonny/Imo River/Isemiri</t>
  </si>
  <si>
    <t>DISAGGREGATE- PER LICENSE</t>
  </si>
  <si>
    <t>AGGREGATE - PER COMPANY</t>
  </si>
  <si>
    <t xml:space="preserve">AGGREGATE - PER COMPANY </t>
  </si>
  <si>
    <t xml:space="preserve">DISAGGREGATE- PER LICENSE </t>
  </si>
  <si>
    <t>AGGREGATE- PER LICENSE</t>
  </si>
  <si>
    <t>Stamp Duty</t>
  </si>
  <si>
    <t>Others (e.g. Environmetal Expenditures)</t>
  </si>
  <si>
    <t>NIGERIA PET. DEV. CO. 
(NEPL)</t>
  </si>
  <si>
    <t>AMNI-60%</t>
  </si>
  <si>
    <t>ELF-40%</t>
  </si>
  <si>
    <t>Niger Delta</t>
  </si>
  <si>
    <t xml:space="preserve">(Onshore) </t>
  </si>
  <si>
    <t xml:space="preserve">Niger Delta
(Onshore) </t>
  </si>
  <si>
    <t>MONIPULO - 60%</t>
  </si>
  <si>
    <t>LUDAL LTD- 40%</t>
  </si>
  <si>
    <t>Niger Delta
(Continental Shelf)</t>
  </si>
  <si>
    <t>ELCREST-45%</t>
  </si>
  <si>
    <t>NEPL-55%</t>
  </si>
  <si>
    <t>NECONDE-45%</t>
  </si>
  <si>
    <t>NEPL- 55%
55%</t>
  </si>
  <si>
    <t>FIRST HYDROCARBON-45%</t>
  </si>
  <si>
    <t>NEPL-55%
RESOURCES-45%</t>
  </si>
  <si>
    <t>SHORELINE NATURAL RESOURCES LTD 45%</t>
  </si>
  <si>
    <t>,</t>
  </si>
  <si>
    <t>EER-9%</t>
  </si>
  <si>
    <t>PAN-6.502%</t>
  </si>
  <si>
    <t>ADM ENERGY - 2.667%</t>
  </si>
  <si>
    <t>NEW AGE -12.831%</t>
  </si>
  <si>
    <t>YINKA PET -69%</t>
  </si>
  <si>
    <t>Benin Basin
(Continental Shelf)</t>
  </si>
  <si>
    <t>WESTER ORD 40%</t>
  </si>
  <si>
    <t>ALL GRACE - 60%</t>
  </si>
  <si>
    <t>OML 157</t>
  </si>
  <si>
    <t xml:space="preserve">FRONTIER (60%),
</t>
  </si>
  <si>
    <t>SAVANNAH (40%)</t>
  </si>
  <si>
    <t xml:space="preserve">GREEN (60%),
</t>
  </si>
  <si>
    <t>LAKE OIL (40%)</t>
  </si>
  <si>
    <t>Lekoil</t>
  </si>
  <si>
    <t>SUNTRUST(30%)</t>
  </si>
  <si>
    <t>NETWORK(60%)</t>
  </si>
  <si>
    <t>OANDO-QUA
IBO (40%)</t>
  </si>
  <si>
    <t>PILLAR(60%)</t>
  </si>
  <si>
    <t>NEWTON (40%)</t>
  </si>
  <si>
    <t>PLATFORM(60%)</t>
  </si>
  <si>
    <t>NEWCROSS (40%)</t>
  </si>
  <si>
    <t>UNIVERSAL(60%)</t>
  </si>
  <si>
    <t>SINOPEC (40%)</t>
  </si>
  <si>
    <t xml:space="preserve">ORIENTAL ENERGY </t>
  </si>
  <si>
    <t>ORIENTAL 100%</t>
  </si>
  <si>
    <t>CRUDE LIFTING</t>
  </si>
  <si>
    <t>IMA</t>
  </si>
  <si>
    <t>ESCRAVOS</t>
  </si>
  <si>
    <t>ANTAN</t>
  </si>
  <si>
    <t>FORCADOS</t>
  </si>
  <si>
    <t xml:space="preserve">Crude Lifting </t>
  </si>
  <si>
    <t>BRASS</t>
  </si>
  <si>
    <t>OPAC</t>
  </si>
  <si>
    <t>BONNY</t>
  </si>
  <si>
    <t>Crude Lifting</t>
  </si>
  <si>
    <t xml:space="preserve">Crude Lifitng </t>
  </si>
  <si>
    <t xml:space="preserve">                        -  </t>
  </si>
  <si>
    <t>NNPC Lt (50%)</t>
  </si>
  <si>
    <t>SAPETRO (10%)</t>
  </si>
  <si>
    <t>PRIME 130(16%)</t>
  </si>
  <si>
    <t>TUPNI (24%)</t>
  </si>
  <si>
    <t>AKPO</t>
  </si>
  <si>
    <t xml:space="preserve">                            -  </t>
  </si>
  <si>
    <t xml:space="preserve">                             -  </t>
  </si>
  <si>
    <t xml:space="preserve">                         -  </t>
  </si>
  <si>
    <t>EXXON (56.25%)</t>
  </si>
  <si>
    <t>SNEPCO (43.75%)</t>
  </si>
  <si>
    <t xml:space="preserve">                      -  </t>
  </si>
  <si>
    <t xml:space="preserve">DOMON (24%), </t>
  </si>
  <si>
    <t>KUNOCH (15%),</t>
  </si>
  <si>
    <t>PRIMETIME 10%</t>
  </si>
  <si>
    <t>PRIMETIME 10%)</t>
  </si>
  <si>
    <t>ENI (85%)</t>
  </si>
  <si>
    <t>OANDO (15%)</t>
  </si>
  <si>
    <t xml:space="preserve">                       -  </t>
  </si>
  <si>
    <t>NNPC Lt (55%)</t>
  </si>
  <si>
    <t xml:space="preserve"> AITEO (45%)</t>
  </si>
  <si>
    <t>NEMBE</t>
  </si>
  <si>
    <t xml:space="preserve">                          -  </t>
  </si>
  <si>
    <t>NNPC Lt (60%)</t>
  </si>
  <si>
    <t>BELEMA OIL (40%)</t>
  </si>
  <si>
    <t>HEIRS ENERGY(45%)</t>
  </si>
  <si>
    <t>OML 80</t>
  </si>
  <si>
    <t>EA</t>
  </si>
  <si>
    <t>SPDC (30%)</t>
  </si>
  <si>
    <t>ELF (10%)</t>
  </si>
  <si>
    <t>NAOC (5%)</t>
  </si>
  <si>
    <t>Forcados</t>
  </si>
  <si>
    <t>NNPC L</t>
  </si>
  <si>
    <t>EROTON (27%)</t>
  </si>
  <si>
    <t>SAHARA 
FIELDS (16.2%)</t>
  </si>
  <si>
    <t>NNPC (55%)</t>
  </si>
  <si>
    <t>BILTON (1.8%)</t>
  </si>
  <si>
    <t>NNPCL(60%)</t>
  </si>
  <si>
    <t>NAOC (40%)</t>
  </si>
  <si>
    <t>STERLING Global</t>
  </si>
  <si>
    <t>USAN</t>
  </si>
  <si>
    <t>TNOS</t>
  </si>
  <si>
    <t>STATOIL</t>
  </si>
  <si>
    <t>PRIME 127 (8%)</t>
  </si>
  <si>
    <t xml:space="preserve">NNPC (50%)
</t>
  </si>
  <si>
    <t>CNL (32%)</t>
  </si>
  <si>
    <t>FAMFA (10%)</t>
  </si>
  <si>
    <t>ANATAN</t>
  </si>
  <si>
    <t>OML 124</t>
  </si>
  <si>
    <t>STERLING OIL E&amp;P PRODUCTION CO. LTD
(51%)</t>
  </si>
  <si>
    <t>STERLING Global
(51%).</t>
  </si>
  <si>
    <t>PENNINGTON</t>
  </si>
  <si>
    <t>UGO OCHA</t>
  </si>
  <si>
    <t>ND WESTERN- 45%</t>
  </si>
  <si>
    <t>OGAREFE</t>
  </si>
  <si>
    <t>OML 20</t>
  </si>
  <si>
    <t>CHEVRON(40%)</t>
  </si>
  <si>
    <t>NNPC LTD (60%)</t>
  </si>
  <si>
    <t>ODUDU</t>
  </si>
  <si>
    <t xml:space="preserve">NNPC Ltd (60%), </t>
  </si>
  <si>
    <t>TOTAL (40%)</t>
  </si>
  <si>
    <t>NNPC Ltd (60%)</t>
  </si>
  <si>
    <t>OML 68</t>
  </si>
  <si>
    <t>OML 70</t>
  </si>
  <si>
    <t>MPN (40%)</t>
  </si>
  <si>
    <t>NNPC (60%)</t>
  </si>
  <si>
    <t>ALAKIR, KASO. CAWTHORNE, KRAKAME,AWOBA</t>
  </si>
  <si>
    <t xml:space="preserve">NNPC (55%), 
</t>
  </si>
  <si>
    <t>FIRST E&amp;P/
DANGOTE 
(45%)</t>
  </si>
  <si>
    <t>JOSEPH ABIGAIL</t>
  </si>
  <si>
    <t xml:space="preserve">NPDC (55%), 
</t>
  </si>
  <si>
    <t>NEWCROSS
 E&amp;P (45%)</t>
  </si>
  <si>
    <t xml:space="preserve">NNPC (55%)
</t>
  </si>
  <si>
    <t>WALTERSMIT</t>
  </si>
  <si>
    <t xml:space="preserve"> SEPLAT (45%)</t>
  </si>
  <si>
    <t>JV</t>
  </si>
  <si>
    <t>NNPC Lt</t>
  </si>
  <si>
    <t>FIRST E&amp;P</t>
  </si>
  <si>
    <t>NNPC 18(EROTON)</t>
  </si>
  <si>
    <t>BELEMA</t>
  </si>
  <si>
    <t>HEIRS</t>
  </si>
  <si>
    <t>SPDC &amp; PATNERS</t>
  </si>
  <si>
    <t>OML130</t>
  </si>
  <si>
    <t xml:space="preserve">NNPC Lt </t>
  </si>
  <si>
    <t>SINOPEC (20%)</t>
  </si>
  <si>
    <t xml:space="preserve"> EXXON (30%)</t>
  </si>
  <si>
    <t>CNL (30%)</t>
  </si>
  <si>
    <t>NEXEN (20%)</t>
  </si>
  <si>
    <t>CHEVERON</t>
  </si>
  <si>
    <t>Brass</t>
  </si>
  <si>
    <t>OANDO 45%</t>
  </si>
  <si>
    <t>ENERGIA 55%</t>
  </si>
  <si>
    <t>PROJECT NAME: TEN OIL PSC</t>
  </si>
  <si>
    <t>PROJECT NAME: NEWCROSS PETROLEUM PSC</t>
  </si>
  <si>
    <t>PROJECT NAME: ENAGEED PSC</t>
  </si>
  <si>
    <t>Consolidated</t>
  </si>
  <si>
    <t>Escravos</t>
  </si>
  <si>
    <t>Ten oil</t>
  </si>
  <si>
    <t>OLM 14</t>
  </si>
  <si>
    <t>NEWCROSS PETROLEUM</t>
  </si>
  <si>
    <t>ENAGEED</t>
  </si>
  <si>
    <t>ARADEL</t>
  </si>
  <si>
    <t>PROJECT NAME: CONTINENTAL OIL/ANGO SR</t>
  </si>
  <si>
    <t>CONOG</t>
  </si>
  <si>
    <t>CONOG -100%</t>
  </si>
  <si>
    <t>PROJECT NAME: PETRALON</t>
  </si>
  <si>
    <t>PETRALON</t>
  </si>
  <si>
    <t>PROJECT NAME: HALKIN EXPLORATION</t>
  </si>
  <si>
    <t>HALKIN</t>
  </si>
  <si>
    <t>PROJECT NAME: MILLENIUM</t>
  </si>
  <si>
    <t>MILLENIUM</t>
  </si>
  <si>
    <t>OML 54</t>
  </si>
  <si>
    <t>ND WESTERN LTD</t>
  </si>
  <si>
    <t>PROJECT NAME: NEPL</t>
  </si>
  <si>
    <t>NEPL</t>
  </si>
  <si>
    <t>NEPL -100%</t>
  </si>
  <si>
    <t>PROJECT NAME: NEPL/OLOMORO SR</t>
  </si>
  <si>
    <t>PROJECT NAME: GENERAL HYDROCARBON</t>
  </si>
  <si>
    <t>GENERAL HYDROCARBON</t>
  </si>
  <si>
    <t>GEN-HYD</t>
  </si>
  <si>
    <t>OML 120</t>
  </si>
  <si>
    <t>OYO</t>
  </si>
  <si>
    <t>PROJECT NAME: YINKA FOLAWIYO</t>
  </si>
  <si>
    <t xml:space="preserve">NEPL -55%
</t>
  </si>
  <si>
    <t>PROJECT NAME: NEPL/BATAN SR</t>
  </si>
  <si>
    <t>PROJECT NAME: NEPL/UTOROGU SR</t>
  </si>
  <si>
    <t>PROJECT NAME: NEPL/OPUAMA SR</t>
  </si>
  <si>
    <t>PROJECT NAME: NUWAY (formerly Petrolog Oil and Gas)</t>
  </si>
  <si>
    <t>NUWAY (formerly Petrolog Oil and Gas)</t>
  </si>
  <si>
    <t>PROJECT NAME:  AGIP ENERGY</t>
  </si>
  <si>
    <t xml:space="preserve"> AGIP ENERGY</t>
  </si>
  <si>
    <t>NUWAY</t>
  </si>
  <si>
    <t>PROJECT NAME: PILLAR OIL</t>
  </si>
  <si>
    <t>PROJECT NAME: ARADEL</t>
  </si>
  <si>
    <t>MORRIS (30%)</t>
  </si>
  <si>
    <t xml:space="preserve">WALTERSMITH (70%)
</t>
  </si>
  <si>
    <t>WALTERSMITH REF</t>
  </si>
  <si>
    <t xml:space="preserve">OML130 </t>
  </si>
  <si>
    <t>OML 56</t>
  </si>
  <si>
    <t>DEEP 
OFF-SHORE</t>
  </si>
  <si>
    <t>Matsogo / Igbolo</t>
  </si>
  <si>
    <t>CNOC</t>
  </si>
  <si>
    <t xml:space="preserve">OFF-SHORE </t>
  </si>
  <si>
    <t>STATOIL (Equinor)</t>
  </si>
  <si>
    <t>MIDWESTERN OIL &amp; GAS LTD</t>
  </si>
  <si>
    <t>MIDWESTERN(70%)</t>
  </si>
  <si>
    <t>PROJECT NAME: NPDC LTD/NAOC JV</t>
  </si>
  <si>
    <t>PROJECT NAME: MIDWESTERN LTD/UMUSADEGE MF</t>
  </si>
  <si>
    <t>OKORO</t>
  </si>
  <si>
    <t>NEPL/OGINI SR</t>
  </si>
  <si>
    <t>PROJECT NAME: TUPNI/AKPO PSC</t>
  </si>
  <si>
    <t>PROJECT NAME: TUPNI/EGINA PSC</t>
  </si>
  <si>
    <t>PROJECT NAME: Esson E&amp;P LTD/ ERHA PSC</t>
  </si>
  <si>
    <t>PROJECT NAME: Esson E&amp;P LTD / USAN PSC</t>
  </si>
  <si>
    <t>PROJECT NAME: STAR DEEP WATER PETROLEUM LTD / AGBAMI PSC</t>
  </si>
  <si>
    <t>PROJECT NAME: NAE / ABO PSC</t>
  </si>
  <si>
    <t>PROJECT NAME: ANTAN PROD. / OKWORI NDA PSC</t>
  </si>
  <si>
    <t>PROJECT NAME: ANTAN PROD. / ADANGA/MIMBO/AKAM/EDUGHU PSC</t>
  </si>
  <si>
    <t>PROJECT NAME: ANTAN PRDO. / IZOMBE PSC</t>
  </si>
  <si>
    <t>PROJECT NAME: PAN OCEAN / OBI ANYINMA PSC</t>
  </si>
  <si>
    <t>PROJECT NAME: SNEPCO / BONGA PSC</t>
  </si>
  <si>
    <t>PROJECT NAME: STERLING Global / AGU PSC</t>
  </si>
  <si>
    <t>PROJECT NAME: CONSOLIDATED OIL / EBISAN PSC</t>
  </si>
  <si>
    <t>PROJECT NAME: STERLING OIL E&amp;P PRODUCTION CO. LTD / OKWUIBOME/ANIEZE/ENYIE 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</si>
</sst>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3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Gentium Basic"/>
    </font>
    <font>
      <sz val="11"/>
      <color theme="1"/>
      <name val="Calibri"/>
      <family val="2"/>
    </font>
    <font>
      <b/>
      <sz val="16"/>
      <color theme="1"/>
      <name val="Footlight MT Light"/>
      <family val="1"/>
    </font>
    <font>
      <sz val="11"/>
      <color theme="1"/>
      <name val="Footlight MT Light"/>
      <family val="1"/>
    </font>
    <font>
      <b/>
      <sz val="24"/>
      <color theme="1"/>
      <name val="Footlight MT Light"/>
      <family val="1"/>
    </font>
    <font>
      <sz val="11"/>
      <name val="Footlight MT Light"/>
      <family val="1"/>
    </font>
    <font>
      <b/>
      <sz val="14"/>
      <color theme="1"/>
      <name val="Footlight MT Light"/>
      <family val="1"/>
    </font>
    <font>
      <sz val="14"/>
      <color theme="1"/>
      <name val="Footlight MT Light"/>
      <family val="1"/>
    </font>
    <font>
      <sz val="14"/>
      <color rgb="FF000000"/>
      <name val="Footlight MT Light"/>
      <family val="1"/>
    </font>
    <font>
      <sz val="15"/>
      <color theme="1"/>
      <name val="Footlight MT Light"/>
      <family val="1"/>
    </font>
    <font>
      <sz val="24"/>
      <color theme="1"/>
      <name val="Footlight MT Light"/>
      <family val="1"/>
    </font>
    <font>
      <sz val="13"/>
      <color theme="1"/>
      <name val="Footlight MT Light"/>
      <family val="1"/>
    </font>
    <font>
      <sz val="16"/>
      <color theme="1"/>
      <name val="Footlight MT Light"/>
      <family val="1"/>
    </font>
    <font>
      <sz val="12"/>
      <color theme="1"/>
      <name val="Footlight MT Light"/>
      <family val="1"/>
    </font>
    <font>
      <sz val="14"/>
      <name val="Footlight MT Light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Footlight MT Light"/>
      <family val="1"/>
    </font>
    <font>
      <b/>
      <sz val="11"/>
      <color theme="1"/>
      <name val="Footlight MT Light"/>
      <family val="1"/>
    </font>
    <font>
      <b/>
      <sz val="11"/>
      <name val="Footlight MT Light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Footlight MT Light"/>
      <family val="1"/>
    </font>
    <font>
      <b/>
      <sz val="14"/>
      <color theme="0"/>
      <name val="Footlight MT Light"/>
      <family val="1"/>
    </font>
    <font>
      <b/>
      <sz val="16"/>
      <color theme="0"/>
      <name val="Footlight MT Light"/>
      <family val="1"/>
    </font>
    <font>
      <b/>
      <sz val="14"/>
      <color theme="8" tint="0.39997558519241921"/>
      <name val="Footlight MT Light"/>
      <family val="1"/>
    </font>
    <font>
      <sz val="11"/>
      <color rgb="FFFF0000"/>
      <name val="Footlight MT Light"/>
      <family val="1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4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0" fontId="1" fillId="0" borderId="19"/>
    <xf numFmtId="0" fontId="17" fillId="0" borderId="19"/>
    <xf numFmtId="43" fontId="17" fillId="0" borderId="19" applyFont="0" applyFill="0" applyBorder="0" applyAlignment="0" applyProtection="0"/>
    <xf numFmtId="43" fontId="1" fillId="0" borderId="19" applyFont="0" applyFill="0" applyBorder="0" applyAlignment="0" applyProtection="0"/>
    <xf numFmtId="0" fontId="1" fillId="0" borderId="19"/>
    <xf numFmtId="43" fontId="1" fillId="0" borderId="19" applyFont="0" applyFill="0" applyBorder="0" applyAlignment="0" applyProtection="0"/>
  </cellStyleXfs>
  <cellXfs count="104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4" fillId="0" borderId="0" xfId="0" applyFont="1" applyAlignment="1">
      <alignment vertical="center"/>
    </xf>
    <xf numFmtId="0" fontId="8" fillId="4" borderId="7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5" fillId="0" borderId="29" xfId="0" applyFont="1" applyBorder="1" applyAlignment="1">
      <alignment vertical="center"/>
    </xf>
    <xf numFmtId="0" fontId="9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39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9" fillId="0" borderId="5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48" xfId="0" applyFont="1" applyFill="1" applyBorder="1" applyAlignment="1">
      <alignment horizontal="left" vertical="center" textRotation="90" wrapText="1"/>
    </xf>
    <xf numFmtId="0" fontId="4" fillId="2" borderId="49" xfId="0" applyFont="1" applyFill="1" applyBorder="1" applyAlignment="1">
      <alignment horizontal="left" vertical="center" textRotation="90" wrapText="1"/>
    </xf>
    <xf numFmtId="0" fontId="8" fillId="4" borderId="43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4" fillId="2" borderId="0" xfId="0" applyFont="1" applyFill="1" applyAlignment="1">
      <alignment horizontal="center" textRotation="90" wrapText="1"/>
    </xf>
    <xf numFmtId="0" fontId="8" fillId="2" borderId="3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3" borderId="3" xfId="0" applyFont="1" applyFill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60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6" fillId="3" borderId="61" xfId="0" applyFont="1" applyFill="1" applyBorder="1" applyAlignment="1">
      <alignment vertical="center" wrapText="1"/>
    </xf>
    <xf numFmtId="0" fontId="6" fillId="3" borderId="62" xfId="0" applyFont="1" applyFill="1" applyBorder="1" applyAlignment="1">
      <alignment vertical="center" wrapText="1"/>
    </xf>
    <xf numFmtId="0" fontId="4" fillId="2" borderId="61" xfId="0" applyFont="1" applyFill="1" applyBorder="1" applyAlignment="1">
      <alignment horizontal="center" vertical="center" textRotation="90" wrapText="1"/>
    </xf>
    <xf numFmtId="0" fontId="4" fillId="2" borderId="62" xfId="0" applyFont="1" applyFill="1" applyBorder="1" applyAlignment="1">
      <alignment horizontal="center" vertical="center" textRotation="90" wrapText="1"/>
    </xf>
    <xf numFmtId="0" fontId="9" fillId="0" borderId="65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  <xf numFmtId="0" fontId="5" fillId="0" borderId="70" xfId="0" applyFont="1" applyBorder="1" applyAlignment="1">
      <alignment vertical="center" wrapText="1"/>
    </xf>
    <xf numFmtId="0" fontId="5" fillId="0" borderId="60" xfId="0" applyFont="1" applyBorder="1" applyAlignment="1">
      <alignment wrapText="1"/>
    </xf>
    <xf numFmtId="0" fontId="5" fillId="0" borderId="54" xfId="0" applyFont="1" applyBorder="1" applyAlignment="1">
      <alignment wrapText="1"/>
    </xf>
    <xf numFmtId="0" fontId="7" fillId="0" borderId="52" xfId="0" applyFont="1" applyBorder="1" applyAlignment="1">
      <alignment wrapText="1"/>
    </xf>
    <xf numFmtId="0" fontId="9" fillId="0" borderId="52" xfId="0" applyFont="1" applyBorder="1" applyAlignment="1">
      <alignment vertical="center" wrapText="1"/>
    </xf>
    <xf numFmtId="0" fontId="5" fillId="0" borderId="52" xfId="0" applyFont="1" applyBorder="1" applyAlignment="1">
      <alignment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wrapText="1"/>
    </xf>
    <xf numFmtId="0" fontId="5" fillId="0" borderId="76" xfId="0" applyFont="1" applyBorder="1" applyAlignment="1">
      <alignment vertical="center" wrapText="1"/>
    </xf>
    <xf numFmtId="0" fontId="5" fillId="0" borderId="76" xfId="0" applyFont="1" applyBorder="1" applyAlignment="1">
      <alignment wrapText="1"/>
    </xf>
    <xf numFmtId="0" fontId="6" fillId="3" borderId="2" xfId="0" applyFont="1" applyFill="1" applyBorder="1" applyAlignment="1">
      <alignment horizontal="left" vertical="center"/>
    </xf>
    <xf numFmtId="0" fontId="8" fillId="0" borderId="52" xfId="0" applyFont="1" applyBorder="1" applyAlignment="1">
      <alignment vertical="center" wrapText="1"/>
    </xf>
    <xf numFmtId="0" fontId="8" fillId="0" borderId="75" xfId="0" applyFont="1" applyBorder="1" applyAlignment="1">
      <alignment vertical="center" wrapText="1"/>
    </xf>
    <xf numFmtId="0" fontId="5" fillId="0" borderId="75" xfId="0" applyFont="1" applyBorder="1" applyAlignment="1">
      <alignment wrapText="1"/>
    </xf>
    <xf numFmtId="0" fontId="7" fillId="0" borderId="75" xfId="0" applyFont="1" applyBorder="1" applyAlignment="1">
      <alignment wrapText="1"/>
    </xf>
    <xf numFmtId="0" fontId="9" fillId="0" borderId="75" xfId="0" applyFont="1" applyBorder="1" applyAlignment="1">
      <alignment vertical="center" wrapText="1"/>
    </xf>
    <xf numFmtId="0" fontId="7" fillId="0" borderId="73" xfId="0" applyFont="1" applyBorder="1" applyAlignment="1">
      <alignment wrapText="1"/>
    </xf>
    <xf numFmtId="0" fontId="9" fillId="0" borderId="73" xfId="0" applyFont="1" applyBorder="1" applyAlignment="1">
      <alignment vertical="center" wrapText="1"/>
    </xf>
    <xf numFmtId="0" fontId="5" fillId="0" borderId="52" xfId="0" applyFont="1" applyBorder="1" applyAlignment="1">
      <alignment vertical="center" wrapText="1"/>
    </xf>
    <xf numFmtId="0" fontId="5" fillId="0" borderId="75" xfId="0" applyFont="1" applyBorder="1" applyAlignment="1">
      <alignment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textRotation="90" wrapText="1"/>
    </xf>
    <xf numFmtId="0" fontId="4" fillId="2" borderId="59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left" vertical="center" textRotation="90" wrapText="1"/>
    </xf>
    <xf numFmtId="0" fontId="11" fillId="0" borderId="75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75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75" xfId="0" applyFont="1" applyBorder="1" applyAlignment="1">
      <alignment vertical="center" wrapText="1"/>
    </xf>
    <xf numFmtId="0" fontId="7" fillId="0" borderId="73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74" xfId="0" applyFont="1" applyBorder="1" applyAlignment="1">
      <alignment vertical="center" wrapText="1"/>
    </xf>
    <xf numFmtId="9" fontId="9" fillId="0" borderId="74" xfId="0" applyNumberFormat="1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3" fontId="9" fillId="0" borderId="46" xfId="0" applyNumberFormat="1" applyFont="1" applyBorder="1" applyAlignment="1">
      <alignment horizontal="center" vertical="center" wrapText="1"/>
    </xf>
    <xf numFmtId="0" fontId="7" fillId="0" borderId="55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textRotation="90"/>
    </xf>
    <xf numFmtId="0" fontId="8" fillId="4" borderId="80" xfId="0" applyFont="1" applyFill="1" applyBorder="1" applyAlignment="1">
      <alignment vertical="center" wrapText="1"/>
    </xf>
    <xf numFmtId="0" fontId="8" fillId="4" borderId="81" xfId="0" applyFont="1" applyFill="1" applyBorder="1" applyAlignment="1">
      <alignment vertical="center" wrapText="1"/>
    </xf>
    <xf numFmtId="0" fontId="5" fillId="0" borderId="5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7" fillId="0" borderId="75" xfId="0" applyFont="1" applyBorder="1" applyAlignment="1">
      <alignment vertical="center"/>
    </xf>
    <xf numFmtId="0" fontId="7" fillId="0" borderId="73" xfId="0" applyFont="1" applyBorder="1" applyAlignment="1">
      <alignment vertical="center"/>
    </xf>
    <xf numFmtId="0" fontId="8" fillId="0" borderId="74" xfId="0" applyFont="1" applyBorder="1" applyAlignment="1">
      <alignment vertical="center" wrapText="1"/>
    </xf>
    <xf numFmtId="0" fontId="7" fillId="0" borderId="74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7" fillId="0" borderId="5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74" xfId="0" applyFont="1" applyBorder="1" applyAlignment="1">
      <alignment vertical="center"/>
    </xf>
    <xf numFmtId="0" fontId="5" fillId="0" borderId="72" xfId="0" applyFont="1" applyBorder="1" applyAlignment="1">
      <alignment vertical="center"/>
    </xf>
    <xf numFmtId="0" fontId="7" fillId="0" borderId="72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7" fillId="0" borderId="8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43" fontId="9" fillId="0" borderId="46" xfId="1" applyFont="1" applyBorder="1" applyAlignment="1">
      <alignment horizontal="center" vertical="center" wrapText="1"/>
    </xf>
    <xf numFmtId="43" fontId="5" fillId="0" borderId="75" xfId="1" applyFont="1" applyBorder="1" applyAlignment="1">
      <alignment vertical="center"/>
    </xf>
    <xf numFmtId="43" fontId="7" fillId="0" borderId="72" xfId="1" applyFont="1" applyBorder="1" applyAlignment="1">
      <alignment vertical="center"/>
    </xf>
    <xf numFmtId="43" fontId="5" fillId="0" borderId="3" xfId="1" applyFont="1" applyBorder="1" applyAlignment="1">
      <alignment vertical="center"/>
    </xf>
    <xf numFmtId="0" fontId="7" fillId="0" borderId="72" xfId="0" applyFont="1" applyBorder="1" applyAlignment="1">
      <alignment vertical="center" wrapText="1"/>
    </xf>
    <xf numFmtId="43" fontId="7" fillId="0" borderId="75" xfId="1" applyFont="1" applyBorder="1" applyAlignment="1">
      <alignment vertical="center"/>
    </xf>
    <xf numFmtId="43" fontId="7" fillId="0" borderId="73" xfId="1" applyFont="1" applyBorder="1" applyAlignment="1">
      <alignment vertical="center"/>
    </xf>
    <xf numFmtId="43" fontId="7" fillId="0" borderId="52" xfId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10" fontId="5" fillId="0" borderId="52" xfId="0" applyNumberFormat="1" applyFont="1" applyBorder="1" applyAlignment="1">
      <alignment vertical="center"/>
    </xf>
    <xf numFmtId="43" fontId="19" fillId="0" borderId="35" xfId="1" applyFont="1" applyBorder="1" applyAlignment="1">
      <alignment vertical="center"/>
    </xf>
    <xf numFmtId="43" fontId="7" fillId="0" borderId="74" xfId="1" applyFont="1" applyBorder="1" applyAlignment="1">
      <alignment vertical="center"/>
    </xf>
    <xf numFmtId="0" fontId="9" fillId="0" borderId="45" xfId="0" applyFont="1" applyBorder="1" applyAlignment="1">
      <alignment horizontal="center" vertical="center"/>
    </xf>
    <xf numFmtId="43" fontId="7" fillId="0" borderId="56" xfId="1" applyFont="1" applyBorder="1" applyAlignment="1">
      <alignment vertical="center"/>
    </xf>
    <xf numFmtId="43" fontId="5" fillId="0" borderId="52" xfId="1" applyFont="1" applyBorder="1" applyAlignment="1">
      <alignment vertical="center"/>
    </xf>
    <xf numFmtId="43" fontId="5" fillId="0" borderId="23" xfId="1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textRotation="90" wrapText="1"/>
    </xf>
    <xf numFmtId="0" fontId="5" fillId="0" borderId="27" xfId="0" applyFont="1" applyBorder="1" applyAlignment="1">
      <alignment vertical="center"/>
    </xf>
    <xf numFmtId="0" fontId="5" fillId="0" borderId="25" xfId="0" applyFont="1" applyBorder="1" applyAlignment="1">
      <alignment vertical="center" wrapText="1"/>
    </xf>
    <xf numFmtId="43" fontId="9" fillId="0" borderId="74" xfId="1" applyFont="1" applyBorder="1" applyAlignment="1">
      <alignment vertical="center" wrapText="1"/>
    </xf>
    <xf numFmtId="43" fontId="5" fillId="0" borderId="27" xfId="1" applyFont="1" applyBorder="1" applyAlignment="1">
      <alignment vertical="center" wrapText="1"/>
    </xf>
    <xf numFmtId="43" fontId="5" fillId="0" borderId="27" xfId="1" applyFont="1" applyBorder="1" applyAlignment="1">
      <alignment vertical="center"/>
    </xf>
    <xf numFmtId="0" fontId="9" fillId="0" borderId="27" xfId="0" applyFont="1" applyBorder="1" applyAlignment="1">
      <alignment horizontal="center" vertical="center" wrapText="1"/>
    </xf>
    <xf numFmtId="0" fontId="7" fillId="0" borderId="25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9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3" fontId="7" fillId="0" borderId="19" xfId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43" fontId="7" fillId="0" borderId="84" xfId="1" applyFont="1" applyBorder="1" applyAlignment="1">
      <alignment vertical="center"/>
    </xf>
    <xf numFmtId="0" fontId="7" fillId="0" borderId="84" xfId="0" applyFont="1" applyBorder="1" applyAlignment="1">
      <alignment vertical="center"/>
    </xf>
    <xf numFmtId="43" fontId="9" fillId="0" borderId="52" xfId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1" fillId="0" borderId="86" xfId="0" applyFont="1" applyBorder="1" applyAlignment="1">
      <alignment horizontal="left"/>
    </xf>
    <xf numFmtId="0" fontId="21" fillId="0" borderId="87" xfId="0" applyFont="1" applyBorder="1" applyAlignment="1">
      <alignment horizontal="left"/>
    </xf>
    <xf numFmtId="0" fontId="7" fillId="0" borderId="10" xfId="0" applyFont="1" applyBorder="1" applyAlignment="1">
      <alignment wrapText="1"/>
    </xf>
    <xf numFmtId="0" fontId="9" fillId="0" borderId="9" xfId="0" applyFont="1" applyBorder="1" applyAlignment="1">
      <alignment horizontal="center" vertical="center" wrapText="1"/>
    </xf>
    <xf numFmtId="43" fontId="5" fillId="0" borderId="52" xfId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43" fontId="7" fillId="0" borderId="52" xfId="1" applyFont="1" applyBorder="1" applyAlignment="1">
      <alignment horizontal="center" vertical="center" wrapText="1"/>
    </xf>
    <xf numFmtId="43" fontId="5" fillId="0" borderId="90" xfId="1" applyFont="1" applyBorder="1" applyAlignment="1">
      <alignment horizontal="center" vertical="center" wrapText="1"/>
    </xf>
    <xf numFmtId="43" fontId="5" fillId="0" borderId="89" xfId="1" applyFont="1" applyBorder="1" applyAlignment="1">
      <alignment horizontal="center" vertical="center" wrapText="1"/>
    </xf>
    <xf numFmtId="165" fontId="7" fillId="0" borderId="73" xfId="1" applyNumberFormat="1" applyFont="1" applyBorder="1" applyAlignment="1">
      <alignment horizontal="center" vertical="center" wrapText="1"/>
    </xf>
    <xf numFmtId="165" fontId="7" fillId="0" borderId="91" xfId="1" applyNumberFormat="1" applyFont="1" applyBorder="1" applyAlignment="1">
      <alignment horizontal="center" vertical="center" wrapText="1"/>
    </xf>
    <xf numFmtId="165" fontId="7" fillId="0" borderId="92" xfId="1" applyNumberFormat="1" applyFont="1" applyBorder="1" applyAlignment="1">
      <alignment horizontal="center" vertical="center" wrapText="1"/>
    </xf>
    <xf numFmtId="43" fontId="1" fillId="0" borderId="52" xfId="1" applyFont="1" applyBorder="1"/>
    <xf numFmtId="43" fontId="1" fillId="0" borderId="19" xfId="1" applyFont="1" applyBorder="1"/>
    <xf numFmtId="0" fontId="5" fillId="0" borderId="27" xfId="0" applyFont="1" applyBorder="1" applyAlignment="1">
      <alignment horizontal="center" vertical="center" wrapText="1"/>
    </xf>
    <xf numFmtId="43" fontId="7" fillId="0" borderId="75" xfId="1" applyFont="1" applyBorder="1" applyAlignment="1">
      <alignment vertical="center" wrapText="1"/>
    </xf>
    <xf numFmtId="43" fontId="7" fillId="0" borderId="96" xfId="1" applyFont="1" applyBorder="1" applyAlignment="1">
      <alignment vertical="center" wrapText="1"/>
    </xf>
    <xf numFmtId="43" fontId="7" fillId="0" borderId="95" xfId="1" applyFont="1" applyBorder="1" applyAlignment="1">
      <alignment vertical="center" wrapText="1"/>
    </xf>
    <xf numFmtId="43" fontId="5" fillId="0" borderId="52" xfId="1" applyFont="1" applyBorder="1" applyAlignment="1">
      <alignment vertical="center" wrapText="1"/>
    </xf>
    <xf numFmtId="43" fontId="7" fillId="0" borderId="52" xfId="1" applyFont="1" applyBorder="1" applyAlignment="1">
      <alignment vertical="center" wrapText="1"/>
    </xf>
    <xf numFmtId="43" fontId="7" fillId="0" borderId="93" xfId="1" applyFont="1" applyBorder="1" applyAlignment="1">
      <alignment vertical="center" wrapText="1"/>
    </xf>
    <xf numFmtId="43" fontId="7" fillId="0" borderId="56" xfId="1" applyFont="1" applyBorder="1" applyAlignment="1">
      <alignment vertical="center" wrapText="1"/>
    </xf>
    <xf numFmtId="43" fontId="7" fillId="0" borderId="94" xfId="1" applyFont="1" applyBorder="1" applyAlignment="1">
      <alignment vertical="center" wrapText="1"/>
    </xf>
    <xf numFmtId="0" fontId="5" fillId="0" borderId="56" xfId="0" applyFont="1" applyBorder="1" applyAlignment="1">
      <alignment horizontal="center" vertical="center" wrapText="1"/>
    </xf>
    <xf numFmtId="0" fontId="8" fillId="0" borderId="73" xfId="0" applyFont="1" applyBorder="1" applyAlignment="1">
      <alignment vertical="center"/>
    </xf>
    <xf numFmtId="0" fontId="5" fillId="0" borderId="73" xfId="0" applyFont="1" applyBorder="1"/>
    <xf numFmtId="43" fontId="5" fillId="0" borderId="73" xfId="1" applyFont="1" applyBorder="1" applyAlignment="1"/>
    <xf numFmtId="0" fontId="7" fillId="0" borderId="73" xfId="0" applyFont="1" applyBorder="1"/>
    <xf numFmtId="0" fontId="5" fillId="0" borderId="0" xfId="0" applyFont="1"/>
    <xf numFmtId="165" fontId="5" fillId="0" borderId="52" xfId="1" applyNumberFormat="1" applyFont="1" applyBorder="1" applyAlignment="1">
      <alignment vertical="center" wrapText="1"/>
    </xf>
    <xf numFmtId="43" fontId="9" fillId="0" borderId="73" xfId="1" applyFont="1" applyBorder="1" applyAlignment="1">
      <alignment vertical="center"/>
    </xf>
    <xf numFmtId="43" fontId="5" fillId="0" borderId="91" xfId="1" applyFont="1" applyBorder="1" applyAlignment="1"/>
    <xf numFmtId="43" fontId="5" fillId="0" borderId="92" xfId="1" applyFont="1" applyBorder="1" applyAlignment="1"/>
    <xf numFmtId="43" fontId="7" fillId="0" borderId="73" xfId="1" applyFont="1" applyBorder="1" applyAlignment="1">
      <alignment wrapText="1"/>
    </xf>
    <xf numFmtId="43" fontId="7" fillId="0" borderId="92" xfId="1" applyFont="1" applyBorder="1" applyAlignment="1">
      <alignment wrapText="1"/>
    </xf>
    <xf numFmtId="43" fontId="7" fillId="0" borderId="91" xfId="1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66" xfId="0" applyFont="1" applyBorder="1" applyAlignment="1">
      <alignment wrapText="1"/>
    </xf>
    <xf numFmtId="0" fontId="7" fillId="0" borderId="59" xfId="0" applyFont="1" applyBorder="1" applyAlignment="1">
      <alignment wrapText="1"/>
    </xf>
    <xf numFmtId="164" fontId="5" fillId="0" borderId="52" xfId="0" applyNumberFormat="1" applyFont="1" applyBorder="1" applyAlignment="1">
      <alignment horizontal="center" vertical="center" wrapText="1"/>
    </xf>
    <xf numFmtId="164" fontId="7" fillId="0" borderId="52" xfId="0" applyNumberFormat="1" applyFont="1" applyBorder="1" applyAlignment="1">
      <alignment horizontal="center" vertical="center" wrapText="1"/>
    </xf>
    <xf numFmtId="0" fontId="9" fillId="0" borderId="56" xfId="0" applyFont="1" applyBorder="1" applyAlignment="1">
      <alignment vertical="center" wrapText="1"/>
    </xf>
    <xf numFmtId="164" fontId="5" fillId="0" borderId="56" xfId="0" applyNumberFormat="1" applyFont="1" applyBorder="1" applyAlignment="1">
      <alignment vertical="center" wrapText="1"/>
    </xf>
    <xf numFmtId="164" fontId="7" fillId="0" borderId="52" xfId="0" applyNumberFormat="1" applyFont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textRotation="90" wrapText="1"/>
    </xf>
    <xf numFmtId="0" fontId="8" fillId="0" borderId="56" xfId="0" applyFont="1" applyBorder="1" applyAlignment="1">
      <alignment horizontal="center" vertical="center" wrapText="1"/>
    </xf>
    <xf numFmtId="43" fontId="5" fillId="0" borderId="56" xfId="1" applyFont="1" applyBorder="1" applyAlignment="1">
      <alignment horizontal="center" vertical="center" wrapText="1"/>
    </xf>
    <xf numFmtId="43" fontId="9" fillId="0" borderId="56" xfId="1" applyFont="1" applyBorder="1" applyAlignment="1">
      <alignment horizontal="center" vertical="center" wrapText="1"/>
    </xf>
    <xf numFmtId="43" fontId="9" fillId="0" borderId="56" xfId="1" applyFont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textRotation="90" wrapText="1"/>
    </xf>
    <xf numFmtId="0" fontId="4" fillId="2" borderId="66" xfId="0" applyFont="1" applyFill="1" applyBorder="1" applyAlignment="1">
      <alignment horizontal="center" vertical="center" textRotation="90" wrapText="1"/>
    </xf>
    <xf numFmtId="0" fontId="8" fillId="2" borderId="27" xfId="0" applyFont="1" applyFill="1" applyBorder="1" applyAlignment="1">
      <alignment horizontal="center" vertical="center" textRotation="90" wrapText="1"/>
    </xf>
    <xf numFmtId="43" fontId="7" fillId="0" borderId="52" xfId="1" applyFont="1" applyBorder="1" applyAlignment="1">
      <alignment wrapText="1"/>
    </xf>
    <xf numFmtId="0" fontId="4" fillId="2" borderId="67" xfId="0" applyFont="1" applyFill="1" applyBorder="1" applyAlignment="1">
      <alignment horizontal="center" vertical="center" textRotation="90" wrapText="1"/>
    </xf>
    <xf numFmtId="0" fontId="4" fillId="2" borderId="68" xfId="0" applyFont="1" applyFill="1" applyBorder="1" applyAlignment="1">
      <alignment horizontal="center" vertical="center" textRotation="90" wrapText="1"/>
    </xf>
    <xf numFmtId="0" fontId="8" fillId="2" borderId="23" xfId="0" applyFont="1" applyFill="1" applyBorder="1" applyAlignment="1">
      <alignment horizontal="center" vertical="center" textRotation="90" wrapText="1"/>
    </xf>
    <xf numFmtId="0" fontId="7" fillId="0" borderId="56" xfId="0" applyFont="1" applyBorder="1" applyAlignment="1">
      <alignment wrapText="1"/>
    </xf>
    <xf numFmtId="0" fontId="8" fillId="0" borderId="94" xfId="0" applyFont="1" applyBorder="1" applyAlignment="1">
      <alignment vertical="center" wrapText="1"/>
    </xf>
    <xf numFmtId="0" fontId="5" fillId="0" borderId="56" xfId="0" applyFont="1" applyBorder="1" applyAlignment="1">
      <alignment wrapText="1"/>
    </xf>
    <xf numFmtId="0" fontId="7" fillId="0" borderId="55" xfId="0" applyFont="1" applyBorder="1" applyAlignment="1">
      <alignment wrapText="1"/>
    </xf>
    <xf numFmtId="0" fontId="7" fillId="0" borderId="103" xfId="0" applyFont="1" applyBorder="1" applyAlignment="1">
      <alignment wrapText="1"/>
    </xf>
    <xf numFmtId="43" fontId="7" fillId="0" borderId="55" xfId="1" applyFont="1" applyBorder="1" applyAlignment="1">
      <alignment wrapText="1"/>
    </xf>
    <xf numFmtId="0" fontId="7" fillId="0" borderId="104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7" fillId="0" borderId="65" xfId="0" applyFont="1" applyBorder="1" applyAlignment="1">
      <alignment wrapText="1"/>
    </xf>
    <xf numFmtId="0" fontId="7" fillId="0" borderId="58" xfId="0" applyFont="1" applyBorder="1" applyAlignment="1">
      <alignment wrapText="1"/>
    </xf>
    <xf numFmtId="43" fontId="9" fillId="0" borderId="102" xfId="1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9" fillId="0" borderId="5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35" xfId="0" applyFont="1" applyBorder="1" applyAlignment="1">
      <alignment vertical="center"/>
    </xf>
    <xf numFmtId="43" fontId="0" fillId="0" borderId="52" xfId="1" applyFont="1" applyBorder="1"/>
    <xf numFmtId="0" fontId="7" fillId="0" borderId="2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43" fontId="5" fillId="0" borderId="23" xfId="1" applyFont="1" applyBorder="1" applyAlignment="1">
      <alignment vertical="center" wrapText="1"/>
    </xf>
    <xf numFmtId="43" fontId="5" fillId="0" borderId="23" xfId="1" applyFont="1" applyBorder="1" applyAlignment="1">
      <alignment horizontal="center" vertical="center" wrapText="1"/>
    </xf>
    <xf numFmtId="43" fontId="7" fillId="0" borderId="25" xfId="1" applyFont="1" applyBorder="1" applyAlignment="1">
      <alignment vertical="center" wrapText="1"/>
    </xf>
    <xf numFmtId="43" fontId="7" fillId="0" borderId="25" xfId="1" applyFont="1" applyBorder="1" applyAlignment="1">
      <alignment horizontal="center" vertical="center" wrapText="1"/>
    </xf>
    <xf numFmtId="43" fontId="7" fillId="0" borderId="27" xfId="1" applyFont="1" applyBorder="1" applyAlignment="1">
      <alignment vertical="center" wrapText="1"/>
    </xf>
    <xf numFmtId="43" fontId="7" fillId="0" borderId="27" xfId="1" applyFont="1" applyBorder="1" applyAlignment="1">
      <alignment horizontal="center" vertical="center" wrapText="1"/>
    </xf>
    <xf numFmtId="43" fontId="7" fillId="0" borderId="73" xfId="1" applyFont="1" applyBorder="1" applyAlignment="1">
      <alignment vertical="center" wrapText="1"/>
    </xf>
    <xf numFmtId="43" fontId="5" fillId="0" borderId="25" xfId="1" applyFont="1" applyBorder="1" applyAlignment="1">
      <alignment vertical="center" wrapText="1"/>
    </xf>
    <xf numFmtId="43" fontId="7" fillId="0" borderId="55" xfId="1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43" fontId="5" fillId="0" borderId="55" xfId="1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109" xfId="0" applyFont="1" applyBorder="1" applyAlignment="1">
      <alignment vertical="center" wrapText="1"/>
    </xf>
    <xf numFmtId="0" fontId="9" fillId="0" borderId="102" xfId="0" applyFont="1" applyBorder="1" applyAlignment="1">
      <alignment vertical="center" wrapText="1"/>
    </xf>
    <xf numFmtId="43" fontId="7" fillId="0" borderId="102" xfId="1" applyFont="1" applyBorder="1" applyAlignment="1">
      <alignment vertical="center" wrapText="1"/>
    </xf>
    <xf numFmtId="0" fontId="7" fillId="0" borderId="53" xfId="0" applyFont="1" applyBorder="1" applyAlignment="1">
      <alignment horizontal="left" vertical="center" wrapText="1"/>
    </xf>
    <xf numFmtId="164" fontId="7" fillId="0" borderId="53" xfId="0" applyNumberFormat="1" applyFont="1" applyBorder="1" applyAlignment="1">
      <alignment horizontal="left" vertical="center" wrapText="1"/>
    </xf>
    <xf numFmtId="43" fontId="5" fillId="0" borderId="56" xfId="1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43" fontId="7" fillId="0" borderId="7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21" fillId="0" borderId="19" xfId="0" applyFont="1" applyBorder="1" applyAlignment="1">
      <alignment horizontal="left"/>
    </xf>
    <xf numFmtId="43" fontId="7" fillId="0" borderId="55" xfId="1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 textRotation="90"/>
    </xf>
    <xf numFmtId="0" fontId="4" fillId="2" borderId="27" xfId="0" applyFont="1" applyFill="1" applyBorder="1" applyAlignment="1">
      <alignment vertical="center" textRotation="90"/>
    </xf>
    <xf numFmtId="0" fontId="21" fillId="0" borderId="73" xfId="0" applyFont="1" applyBorder="1" applyAlignment="1">
      <alignment horizontal="left"/>
    </xf>
    <xf numFmtId="164" fontId="9" fillId="0" borderId="46" xfId="0" applyNumberFormat="1" applyFont="1" applyBorder="1" applyAlignment="1">
      <alignment horizontal="center" vertical="center" wrapText="1"/>
    </xf>
    <xf numFmtId="43" fontId="7" fillId="0" borderId="75" xfId="0" applyNumberFormat="1" applyFont="1" applyBorder="1" applyAlignment="1">
      <alignment vertical="center"/>
    </xf>
    <xf numFmtId="164" fontId="7" fillId="0" borderId="73" xfId="0" applyNumberFormat="1" applyFont="1" applyBorder="1" applyAlignment="1">
      <alignment vertical="center"/>
    </xf>
    <xf numFmtId="164" fontId="5" fillId="0" borderId="27" xfId="0" applyNumberFormat="1" applyFont="1" applyBorder="1" applyAlignment="1">
      <alignment vertical="center"/>
    </xf>
    <xf numFmtId="164" fontId="7" fillId="0" borderId="52" xfId="0" applyNumberFormat="1" applyFont="1" applyBorder="1" applyAlignment="1">
      <alignment vertical="center"/>
    </xf>
    <xf numFmtId="43" fontId="9" fillId="0" borderId="102" xfId="1" applyFont="1" applyBorder="1" applyAlignment="1">
      <alignment vertical="center" wrapText="1"/>
    </xf>
    <xf numFmtId="43" fontId="9" fillId="0" borderId="52" xfId="1" applyFont="1" applyBorder="1" applyAlignment="1">
      <alignment vertical="center" wrapText="1"/>
    </xf>
    <xf numFmtId="43" fontId="9" fillId="0" borderId="55" xfId="1" applyFont="1" applyBorder="1" applyAlignment="1">
      <alignment vertical="center" wrapText="1"/>
    </xf>
    <xf numFmtId="43" fontId="7" fillId="0" borderId="102" xfId="1" applyFont="1" applyBorder="1" applyAlignment="1">
      <alignment wrapText="1"/>
    </xf>
    <xf numFmtId="43" fontId="16" fillId="0" borderId="52" xfId="1" applyFont="1" applyBorder="1" applyAlignment="1">
      <alignment wrapText="1"/>
    </xf>
    <xf numFmtId="43" fontId="16" fillId="0" borderId="55" xfId="1" applyFont="1" applyBorder="1" applyAlignment="1">
      <alignment wrapText="1"/>
    </xf>
    <xf numFmtId="0" fontId="7" fillId="0" borderId="102" xfId="0" applyFont="1" applyBorder="1" applyAlignment="1">
      <alignment wrapText="1"/>
    </xf>
    <xf numFmtId="164" fontId="9" fillId="0" borderId="25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vertical="center" wrapText="1"/>
    </xf>
    <xf numFmtId="0" fontId="7" fillId="0" borderId="121" xfId="0" applyFont="1" applyBorder="1" applyAlignment="1">
      <alignment wrapText="1"/>
    </xf>
    <xf numFmtId="0" fontId="7" fillId="0" borderId="88" xfId="0" applyFont="1" applyBorder="1" applyAlignment="1">
      <alignment wrapText="1"/>
    </xf>
    <xf numFmtId="0" fontId="7" fillId="0" borderId="123" xfId="0" applyFont="1" applyBorder="1" applyAlignment="1">
      <alignment wrapText="1"/>
    </xf>
    <xf numFmtId="0" fontId="7" fillId="0" borderId="122" xfId="0" applyFont="1" applyBorder="1" applyAlignment="1">
      <alignment wrapText="1"/>
    </xf>
    <xf numFmtId="0" fontId="7" fillId="0" borderId="54" xfId="0" applyFont="1" applyBorder="1" applyAlignment="1">
      <alignment wrapText="1"/>
    </xf>
    <xf numFmtId="0" fontId="7" fillId="0" borderId="70" xfId="0" applyFont="1" applyBorder="1" applyAlignment="1">
      <alignment wrapText="1"/>
    </xf>
    <xf numFmtId="0" fontId="7" fillId="0" borderId="124" xfId="0" applyFont="1" applyBorder="1" applyAlignment="1">
      <alignment wrapText="1"/>
    </xf>
    <xf numFmtId="0" fontId="7" fillId="0" borderId="125" xfId="0" applyFont="1" applyBorder="1" applyAlignment="1">
      <alignment wrapText="1"/>
    </xf>
    <xf numFmtId="0" fontId="7" fillId="0" borderId="126" xfId="0" applyFont="1" applyBorder="1" applyAlignment="1">
      <alignment wrapText="1"/>
    </xf>
    <xf numFmtId="0" fontId="9" fillId="0" borderId="121" xfId="0" applyFont="1" applyBorder="1" applyAlignment="1">
      <alignment vertical="center" wrapText="1"/>
    </xf>
    <xf numFmtId="43" fontId="9" fillId="0" borderId="22" xfId="1" applyFont="1" applyBorder="1" applyAlignment="1">
      <alignment vertical="center" wrapText="1"/>
    </xf>
    <xf numFmtId="43" fontId="9" fillId="0" borderId="22" xfId="1" applyFont="1" applyBorder="1" applyAlignment="1">
      <alignment horizontal="center" vertical="center" wrapText="1"/>
    </xf>
    <xf numFmtId="43" fontId="9" fillId="0" borderId="25" xfId="1" applyFont="1" applyBorder="1" applyAlignment="1">
      <alignment vertical="center" wrapText="1"/>
    </xf>
    <xf numFmtId="43" fontId="9" fillId="0" borderId="25" xfId="1" applyFont="1" applyBorder="1" applyAlignment="1">
      <alignment horizontal="center" vertical="center" wrapText="1"/>
    </xf>
    <xf numFmtId="43" fontId="9" fillId="0" borderId="121" xfId="1" applyFont="1" applyBorder="1" applyAlignment="1">
      <alignment vertical="center" wrapText="1"/>
    </xf>
    <xf numFmtId="43" fontId="9" fillId="0" borderId="121" xfId="1" applyFont="1" applyBorder="1" applyAlignment="1">
      <alignment horizontal="center" vertical="center" wrapText="1"/>
    </xf>
    <xf numFmtId="43" fontId="7" fillId="0" borderId="25" xfId="1" applyFont="1" applyBorder="1" applyAlignment="1">
      <alignment wrapText="1"/>
    </xf>
    <xf numFmtId="43" fontId="7" fillId="0" borderId="27" xfId="1" applyFont="1" applyBorder="1" applyAlignment="1">
      <alignment wrapText="1"/>
    </xf>
    <xf numFmtId="43" fontId="7" fillId="0" borderId="121" xfId="1" applyFont="1" applyBorder="1" applyAlignment="1">
      <alignment wrapText="1"/>
    </xf>
    <xf numFmtId="43" fontId="9" fillId="0" borderId="23" xfId="1" applyFont="1" applyBorder="1" applyAlignment="1">
      <alignment vertical="center" wrapText="1"/>
    </xf>
    <xf numFmtId="43" fontId="9" fillId="0" borderId="23" xfId="1" applyFont="1" applyBorder="1" applyAlignment="1">
      <alignment horizontal="center" vertical="center" wrapText="1"/>
    </xf>
    <xf numFmtId="43" fontId="16" fillId="0" borderId="25" xfId="1" applyFont="1" applyBorder="1" applyAlignment="1">
      <alignment wrapText="1"/>
    </xf>
    <xf numFmtId="43" fontId="16" fillId="0" borderId="27" xfId="1" applyFont="1" applyBorder="1" applyAlignment="1">
      <alignment wrapText="1"/>
    </xf>
    <xf numFmtId="43" fontId="16" fillId="0" borderId="122" xfId="1" applyFont="1" applyBorder="1" applyAlignment="1">
      <alignment wrapText="1"/>
    </xf>
    <xf numFmtId="43" fontId="16" fillId="0" borderId="70" xfId="1" applyFont="1" applyBorder="1" applyAlignment="1">
      <alignment wrapText="1"/>
    </xf>
    <xf numFmtId="43" fontId="16" fillId="0" borderId="102" xfId="1" applyFont="1" applyBorder="1" applyAlignment="1">
      <alignment wrapText="1"/>
    </xf>
    <xf numFmtId="43" fontId="16" fillId="0" borderId="54" xfId="1" applyFont="1" applyBorder="1" applyAlignment="1">
      <alignment wrapText="1"/>
    </xf>
    <xf numFmtId="43" fontId="16" fillId="0" borderId="121" xfId="1" applyFont="1" applyBorder="1" applyAlignment="1">
      <alignment wrapText="1"/>
    </xf>
    <xf numFmtId="43" fontId="16" fillId="0" borderId="73" xfId="1" applyFont="1" applyBorder="1" applyAlignment="1">
      <alignment wrapText="1"/>
    </xf>
    <xf numFmtId="0" fontId="9" fillId="0" borderId="88" xfId="0" applyFont="1" applyBorder="1" applyAlignment="1">
      <alignment vertical="center" wrapText="1"/>
    </xf>
    <xf numFmtId="0" fontId="16" fillId="0" borderId="88" xfId="0" applyFont="1" applyBorder="1" applyAlignment="1">
      <alignment wrapText="1"/>
    </xf>
    <xf numFmtId="164" fontId="9" fillId="0" borderId="88" xfId="0" applyNumberFormat="1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wrapText="1"/>
    </xf>
    <xf numFmtId="164" fontId="7" fillId="0" borderId="27" xfId="0" applyNumberFormat="1" applyFont="1" applyBorder="1" applyAlignment="1">
      <alignment wrapText="1"/>
    </xf>
    <xf numFmtId="0" fontId="8" fillId="0" borderId="67" xfId="0" applyFont="1" applyBorder="1" applyAlignment="1">
      <alignment horizontal="center" vertical="center" wrapText="1"/>
    </xf>
    <xf numFmtId="0" fontId="7" fillId="0" borderId="60" xfId="0" applyFont="1" applyBorder="1" applyAlignment="1">
      <alignment wrapText="1"/>
    </xf>
    <xf numFmtId="43" fontId="5" fillId="0" borderId="127" xfId="1" applyFont="1" applyBorder="1" applyAlignment="1">
      <alignment vertical="center" wrapText="1"/>
    </xf>
    <xf numFmtId="43" fontId="5" fillId="0" borderId="88" xfId="1" applyFont="1" applyBorder="1" applyAlignment="1">
      <alignment vertical="center" wrapText="1"/>
    </xf>
    <xf numFmtId="43" fontId="7" fillId="0" borderId="88" xfId="1" applyFont="1" applyBorder="1" applyAlignment="1">
      <alignment wrapText="1"/>
    </xf>
    <xf numFmtId="0" fontId="7" fillId="0" borderId="62" xfId="0" applyFont="1" applyBorder="1" applyAlignment="1">
      <alignment wrapText="1"/>
    </xf>
    <xf numFmtId="0" fontId="7" fillId="0" borderId="93" xfId="0" applyFont="1" applyBorder="1" applyAlignment="1">
      <alignment wrapText="1"/>
    </xf>
    <xf numFmtId="0" fontId="7" fillId="0" borderId="89" xfId="0" applyFont="1" applyBorder="1" applyAlignment="1">
      <alignment wrapText="1"/>
    </xf>
    <xf numFmtId="0" fontId="5" fillId="0" borderId="25" xfId="3" applyFont="1" applyBorder="1" applyAlignment="1">
      <alignment vertical="center" wrapText="1"/>
    </xf>
    <xf numFmtId="0" fontId="5" fillId="0" borderId="56" xfId="3" applyFont="1" applyBorder="1" applyAlignment="1">
      <alignment vertical="center" wrapText="1"/>
    </xf>
    <xf numFmtId="0" fontId="5" fillId="0" borderId="52" xfId="3" applyFont="1" applyBorder="1" applyAlignment="1">
      <alignment vertical="center" wrapText="1"/>
    </xf>
    <xf numFmtId="164" fontId="5" fillId="0" borderId="52" xfId="3" applyNumberFormat="1" applyFont="1" applyBorder="1" applyAlignment="1">
      <alignment vertical="center" wrapText="1"/>
    </xf>
    <xf numFmtId="0" fontId="7" fillId="0" borderId="25" xfId="3" applyFont="1" applyBorder="1" applyAlignment="1">
      <alignment wrapText="1"/>
    </xf>
    <xf numFmtId="0" fontId="7" fillId="0" borderId="27" xfId="3" applyFont="1" applyBorder="1" applyAlignment="1">
      <alignment wrapText="1"/>
    </xf>
    <xf numFmtId="0" fontId="5" fillId="0" borderId="27" xfId="3" applyFont="1" applyBorder="1" applyAlignment="1">
      <alignment vertical="center" wrapText="1"/>
    </xf>
    <xf numFmtId="0" fontId="5" fillId="0" borderId="3" xfId="3" applyFont="1" applyBorder="1" applyAlignment="1">
      <alignment vertical="center" wrapText="1"/>
    </xf>
    <xf numFmtId="0" fontId="8" fillId="0" borderId="75" xfId="3" applyFont="1" applyBorder="1" applyAlignment="1">
      <alignment horizontal="center" vertical="center" wrapText="1"/>
    </xf>
    <xf numFmtId="0" fontId="5" fillId="0" borderId="75" xfId="3" applyFont="1" applyBorder="1" applyAlignment="1">
      <alignment vertical="center" wrapText="1"/>
    </xf>
    <xf numFmtId="0" fontId="7" fillId="0" borderId="75" xfId="3" applyFont="1" applyBorder="1" applyAlignment="1">
      <alignment wrapText="1"/>
    </xf>
    <xf numFmtId="0" fontId="8" fillId="0" borderId="55" xfId="3" applyFont="1" applyBorder="1" applyAlignment="1">
      <alignment horizontal="center" vertical="center" wrapText="1"/>
    </xf>
    <xf numFmtId="0" fontId="7" fillId="0" borderId="55" xfId="3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164" fontId="9" fillId="0" borderId="22" xfId="0" applyNumberFormat="1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43" fontId="5" fillId="0" borderId="55" xfId="1" applyFont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center" vertical="center"/>
    </xf>
    <xf numFmtId="0" fontId="8" fillId="4" borderId="99" xfId="0" applyFont="1" applyFill="1" applyBorder="1" applyAlignment="1">
      <alignment vertical="center" wrapText="1"/>
    </xf>
    <xf numFmtId="0" fontId="8" fillId="4" borderId="129" xfId="0" applyFont="1" applyFill="1" applyBorder="1" applyAlignment="1">
      <alignment vertical="center" wrapText="1"/>
    </xf>
    <xf numFmtId="0" fontId="8" fillId="4" borderId="130" xfId="0" applyFont="1" applyFill="1" applyBorder="1" applyAlignment="1">
      <alignment vertical="center" wrapText="1"/>
    </xf>
    <xf numFmtId="0" fontId="8" fillId="4" borderId="100" xfId="0" applyFont="1" applyFill="1" applyBorder="1" applyAlignment="1">
      <alignment vertical="center" wrapText="1"/>
    </xf>
    <xf numFmtId="0" fontId="9" fillId="0" borderId="125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0" fontId="8" fillId="4" borderId="54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14" fillId="0" borderId="56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43" fontId="1" fillId="0" borderId="56" xfId="1" applyFont="1" applyBorder="1"/>
    <xf numFmtId="0" fontId="7" fillId="0" borderId="102" xfId="0" applyFont="1" applyBorder="1" applyAlignment="1">
      <alignment vertical="center" wrapText="1"/>
    </xf>
    <xf numFmtId="164" fontId="0" fillId="0" borderId="52" xfId="0" applyNumberFormat="1" applyBorder="1"/>
    <xf numFmtId="0" fontId="9" fillId="0" borderId="97" xfId="0" applyFont="1" applyBorder="1" applyAlignment="1">
      <alignment vertical="center" wrapText="1"/>
    </xf>
    <xf numFmtId="0" fontId="9" fillId="0" borderId="135" xfId="0" applyFont="1" applyBorder="1" applyAlignment="1">
      <alignment horizontal="center" vertical="center" wrapText="1"/>
    </xf>
    <xf numFmtId="0" fontId="22" fillId="0" borderId="89" xfId="0" applyFont="1" applyBorder="1" applyAlignment="1">
      <alignment horizontal="left"/>
    </xf>
    <xf numFmtId="43" fontId="7" fillId="0" borderId="52" xfId="1" applyFont="1" applyFill="1" applyBorder="1" applyAlignment="1">
      <alignment vertical="center"/>
    </xf>
    <xf numFmtId="43" fontId="5" fillId="0" borderId="56" xfId="1" applyFont="1" applyBorder="1" applyAlignment="1">
      <alignment vertical="center"/>
    </xf>
    <xf numFmtId="0" fontId="9" fillId="0" borderId="90" xfId="0" applyFont="1" applyBorder="1" applyAlignment="1">
      <alignment horizontal="center" vertical="center" wrapText="1"/>
    </xf>
    <xf numFmtId="0" fontId="8" fillId="4" borderId="38" xfId="0" applyFont="1" applyFill="1" applyBorder="1" applyAlignment="1">
      <alignment vertical="center"/>
    </xf>
    <xf numFmtId="0" fontId="8" fillId="4" borderId="32" xfId="0" applyFont="1" applyFill="1" applyBorder="1" applyAlignment="1">
      <alignment vertical="center" wrapText="1"/>
    </xf>
    <xf numFmtId="43" fontId="8" fillId="0" borderId="15" xfId="1" applyFont="1" applyBorder="1" applyAlignment="1">
      <alignment horizontal="center" vertical="center" wrapText="1"/>
    </xf>
    <xf numFmtId="0" fontId="5" fillId="0" borderId="89" xfId="0" applyFont="1" applyBorder="1" applyAlignment="1">
      <alignment vertical="center"/>
    </xf>
    <xf numFmtId="0" fontId="5" fillId="0" borderId="9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164" fontId="5" fillId="0" borderId="25" xfId="0" applyNumberFormat="1" applyFont="1" applyBorder="1" applyAlignment="1">
      <alignment vertical="center" wrapText="1"/>
    </xf>
    <xf numFmtId="43" fontId="14" fillId="0" borderId="52" xfId="1" applyFont="1" applyFill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16" xfId="1" applyFont="1" applyBorder="1" applyAlignment="1">
      <alignment horizontal="center" vertical="center" wrapText="1"/>
    </xf>
    <xf numFmtId="0" fontId="8" fillId="0" borderId="74" xfId="0" applyFont="1" applyBorder="1" applyAlignment="1">
      <alignment vertical="center"/>
    </xf>
    <xf numFmtId="43" fontId="19" fillId="0" borderId="52" xfId="1" applyFont="1" applyBorder="1" applyAlignment="1">
      <alignment vertical="center"/>
    </xf>
    <xf numFmtId="0" fontId="5" fillId="0" borderId="55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165" fontId="7" fillId="0" borderId="55" xfId="1" applyNumberFormat="1" applyFont="1" applyBorder="1" applyAlignment="1">
      <alignment horizontal="center" vertical="center" wrapText="1"/>
    </xf>
    <xf numFmtId="165" fontId="7" fillId="0" borderId="104" xfId="1" applyNumberFormat="1" applyFont="1" applyBorder="1" applyAlignment="1">
      <alignment horizontal="center" vertical="center" wrapText="1"/>
    </xf>
    <xf numFmtId="165" fontId="7" fillId="0" borderId="103" xfId="1" applyNumberFormat="1" applyFont="1" applyBorder="1" applyAlignment="1">
      <alignment horizontal="center" vertical="center" wrapText="1"/>
    </xf>
    <xf numFmtId="164" fontId="5" fillId="0" borderId="55" xfId="0" applyNumberFormat="1" applyFont="1" applyBorder="1" applyAlignment="1">
      <alignment horizontal="center" vertical="center" wrapText="1"/>
    </xf>
    <xf numFmtId="43" fontId="1" fillId="0" borderId="90" xfId="1" applyFont="1" applyBorder="1"/>
    <xf numFmtId="43" fontId="5" fillId="0" borderId="3" xfId="1" applyFont="1" applyBorder="1" applyAlignment="1">
      <alignment horizontal="center" vertical="center" wrapText="1"/>
    </xf>
    <xf numFmtId="0" fontId="9" fillId="0" borderId="89" xfId="0" applyFont="1" applyBorder="1" applyAlignment="1">
      <alignment vertical="center" wrapText="1"/>
    </xf>
    <xf numFmtId="43" fontId="5" fillId="0" borderId="35" xfId="1" applyFont="1" applyBorder="1" applyAlignment="1">
      <alignment horizontal="center" vertical="center" wrapText="1"/>
    </xf>
    <xf numFmtId="0" fontId="5" fillId="0" borderId="89" xfId="0" applyFont="1" applyBorder="1" applyAlignment="1">
      <alignment vertical="center" wrapText="1"/>
    </xf>
    <xf numFmtId="0" fontId="7" fillId="0" borderId="89" xfId="0" applyFont="1" applyBorder="1" applyAlignment="1">
      <alignment vertical="center" wrapText="1"/>
    </xf>
    <xf numFmtId="0" fontId="7" fillId="0" borderId="90" xfId="0" applyFont="1" applyBorder="1" applyAlignment="1">
      <alignment vertical="center" wrapText="1"/>
    </xf>
    <xf numFmtId="43" fontId="7" fillId="0" borderId="90" xfId="1" applyFont="1" applyBorder="1" applyAlignment="1">
      <alignment vertical="center" wrapText="1"/>
    </xf>
    <xf numFmtId="0" fontId="4" fillId="2" borderId="34" xfId="0" applyFont="1" applyFill="1" applyBorder="1" applyAlignment="1">
      <alignment horizontal="center" vertical="center" textRotation="90"/>
    </xf>
    <xf numFmtId="0" fontId="4" fillId="2" borderId="141" xfId="0" applyFont="1" applyFill="1" applyBorder="1" applyAlignment="1">
      <alignment vertical="center" textRotation="90"/>
    </xf>
    <xf numFmtId="43" fontId="14" fillId="0" borderId="52" xfId="1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4" fillId="0" borderId="52" xfId="0" applyFont="1" applyBorder="1" applyAlignment="1">
      <alignment horizontal="left" vertical="center" wrapText="1"/>
    </xf>
    <xf numFmtId="43" fontId="4" fillId="0" borderId="52" xfId="1" applyFont="1" applyFill="1" applyBorder="1" applyAlignment="1">
      <alignment horizontal="left" vertical="center" wrapText="1"/>
    </xf>
    <xf numFmtId="0" fontId="25" fillId="0" borderId="75" xfId="0" applyFont="1" applyBorder="1" applyAlignment="1">
      <alignment wrapText="1"/>
    </xf>
    <xf numFmtId="0" fontId="25" fillId="0" borderId="52" xfId="0" applyFont="1" applyBorder="1" applyAlignment="1">
      <alignment wrapText="1"/>
    </xf>
    <xf numFmtId="0" fontId="25" fillId="0" borderId="101" xfId="0" applyFont="1" applyBorder="1" applyAlignment="1">
      <alignment wrapText="1"/>
    </xf>
    <xf numFmtId="0" fontId="24" fillId="0" borderId="117" xfId="0" applyFont="1" applyBorder="1" applyAlignment="1">
      <alignment vertical="center" wrapText="1"/>
    </xf>
    <xf numFmtId="0" fontId="25" fillId="0" borderId="73" xfId="0" applyFont="1" applyBorder="1"/>
    <xf numFmtId="0" fontId="25" fillId="0" borderId="25" xfId="0" applyFont="1" applyBorder="1" applyAlignment="1">
      <alignment wrapText="1"/>
    </xf>
    <xf numFmtId="0" fontId="24" fillId="0" borderId="52" xfId="0" applyFont="1" applyBorder="1" applyAlignment="1">
      <alignment vertical="center" wrapText="1"/>
    </xf>
    <xf numFmtId="0" fontId="25" fillId="0" borderId="56" xfId="0" applyFont="1" applyBorder="1" applyAlignment="1">
      <alignment wrapText="1"/>
    </xf>
    <xf numFmtId="0" fontId="25" fillId="0" borderId="55" xfId="0" applyFont="1" applyBorder="1" applyAlignment="1">
      <alignment wrapText="1"/>
    </xf>
    <xf numFmtId="0" fontId="8" fillId="0" borderId="73" xfId="0" applyFont="1" applyBorder="1" applyAlignment="1">
      <alignment vertical="center" wrapText="1"/>
    </xf>
    <xf numFmtId="0" fontId="25" fillId="0" borderId="27" xfId="0" applyFont="1" applyBorder="1" applyAlignment="1">
      <alignment wrapText="1"/>
    </xf>
    <xf numFmtId="0" fontId="25" fillId="0" borderId="73" xfId="0" applyFont="1" applyBorder="1" applyAlignment="1">
      <alignment wrapText="1"/>
    </xf>
    <xf numFmtId="0" fontId="24" fillId="0" borderId="3" xfId="0" applyFont="1" applyBorder="1" applyAlignment="1">
      <alignment vertical="center" wrapText="1"/>
    </xf>
    <xf numFmtId="0" fontId="24" fillId="0" borderId="37" xfId="0" applyFont="1" applyBorder="1" applyAlignment="1">
      <alignment vertical="center" wrapText="1"/>
    </xf>
    <xf numFmtId="0" fontId="24" fillId="0" borderId="0" xfId="0" applyFont="1" applyAlignment="1">
      <alignment wrapText="1"/>
    </xf>
    <xf numFmtId="43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61" xfId="0" applyFont="1" applyBorder="1" applyAlignment="1">
      <alignment vertical="center" wrapText="1"/>
    </xf>
    <xf numFmtId="0" fontId="6" fillId="0" borderId="62" xfId="0" applyFont="1" applyBorder="1" applyAlignment="1">
      <alignment vertical="center" wrapText="1"/>
    </xf>
    <xf numFmtId="0" fontId="7" fillId="0" borderId="73" xfId="0" applyFont="1" applyBorder="1" applyAlignment="1">
      <alignment horizontal="center" vertical="center"/>
    </xf>
    <xf numFmtId="0" fontId="8" fillId="0" borderId="56" xfId="0" applyFont="1" applyBorder="1" applyAlignment="1">
      <alignment vertical="center" wrapText="1"/>
    </xf>
    <xf numFmtId="43" fontId="4" fillId="0" borderId="56" xfId="1" applyFont="1" applyFill="1" applyBorder="1" applyAlignment="1">
      <alignment horizontal="left" vertical="center" wrapText="1"/>
    </xf>
    <xf numFmtId="43" fontId="28" fillId="0" borderId="56" xfId="1" applyFont="1" applyBorder="1" applyAlignment="1">
      <alignment vertical="center"/>
    </xf>
    <xf numFmtId="43" fontId="28" fillId="0" borderId="73" xfId="0" applyNumberFormat="1" applyFont="1" applyBorder="1" applyAlignment="1">
      <alignment vertical="center"/>
    </xf>
    <xf numFmtId="164" fontId="28" fillId="0" borderId="73" xfId="0" applyNumberFormat="1" applyFont="1" applyBorder="1" applyAlignment="1">
      <alignment vertical="center"/>
    </xf>
    <xf numFmtId="0" fontId="29" fillId="0" borderId="56" xfId="0" applyFont="1" applyBorder="1" applyAlignment="1">
      <alignment vertical="center" wrapText="1"/>
    </xf>
    <xf numFmtId="0" fontId="28" fillId="0" borderId="56" xfId="0" applyFont="1" applyBorder="1" applyAlignment="1">
      <alignment vertical="center"/>
    </xf>
    <xf numFmtId="43" fontId="30" fillId="0" borderId="56" xfId="1" applyFont="1" applyFill="1" applyBorder="1" applyAlignment="1">
      <alignment horizontal="left" vertical="center" wrapText="1"/>
    </xf>
    <xf numFmtId="0" fontId="28" fillId="0" borderId="19" xfId="0" applyFont="1" applyBorder="1" applyAlignment="1">
      <alignment vertical="center"/>
    </xf>
    <xf numFmtId="0" fontId="29" fillId="0" borderId="75" xfId="0" applyFont="1" applyBorder="1" applyAlignment="1">
      <alignment vertical="center" wrapText="1"/>
    </xf>
    <xf numFmtId="0" fontId="28" fillId="0" borderId="75" xfId="0" applyFont="1" applyBorder="1" applyAlignment="1">
      <alignment vertical="center"/>
    </xf>
    <xf numFmtId="0" fontId="28" fillId="0" borderId="73" xfId="0" applyFont="1" applyBorder="1" applyAlignment="1">
      <alignment horizontal="center" vertical="center"/>
    </xf>
    <xf numFmtId="0" fontId="28" fillId="0" borderId="7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31" fillId="4" borderId="18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top" wrapText="1"/>
    </xf>
    <xf numFmtId="0" fontId="23" fillId="0" borderId="27" xfId="0" applyFont="1" applyBorder="1" applyAlignment="1">
      <alignment horizontal="left" vertical="center"/>
    </xf>
    <xf numFmtId="43" fontId="9" fillId="6" borderId="25" xfId="1" applyFont="1" applyFill="1" applyBorder="1" applyAlignment="1">
      <alignment vertical="center" wrapText="1"/>
    </xf>
    <xf numFmtId="43" fontId="7" fillId="6" borderId="27" xfId="1" applyFont="1" applyFill="1" applyBorder="1" applyAlignment="1">
      <alignment wrapText="1"/>
    </xf>
    <xf numFmtId="43" fontId="5" fillId="6" borderId="3" xfId="1" applyFont="1" applyFill="1" applyBorder="1" applyAlignment="1">
      <alignment vertical="center"/>
    </xf>
    <xf numFmtId="43" fontId="7" fillId="6" borderId="52" xfId="1" applyFont="1" applyFill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99" xfId="0" applyFont="1" applyBorder="1" applyAlignment="1">
      <alignment vertical="center" wrapText="1"/>
    </xf>
    <xf numFmtId="43" fontId="5" fillId="0" borderId="52" xfId="1" applyFont="1" applyFill="1" applyBorder="1" applyAlignment="1">
      <alignment vertical="center" wrapText="1"/>
    </xf>
    <xf numFmtId="43" fontId="7" fillId="0" borderId="73" xfId="1" applyFont="1" applyFill="1" applyBorder="1" applyAlignment="1">
      <alignment wrapText="1"/>
    </xf>
    <xf numFmtId="0" fontId="4" fillId="0" borderId="3" xfId="0" applyFont="1" applyBorder="1" applyAlignment="1">
      <alignment horizontal="center" vertical="center" textRotation="90" wrapText="1"/>
    </xf>
    <xf numFmtId="43" fontId="9" fillId="0" borderId="25" xfId="1" applyFont="1" applyFill="1" applyBorder="1" applyAlignment="1">
      <alignment horizontal="center" vertical="center" wrapText="1"/>
    </xf>
    <xf numFmtId="43" fontId="7" fillId="0" borderId="25" xfId="1" applyFont="1" applyFill="1" applyBorder="1" applyAlignment="1">
      <alignment wrapText="1"/>
    </xf>
    <xf numFmtId="43" fontId="16" fillId="0" borderId="73" xfId="1" applyFont="1" applyFill="1" applyBorder="1" applyAlignment="1">
      <alignment wrapText="1"/>
    </xf>
    <xf numFmtId="164" fontId="7" fillId="0" borderId="89" xfId="0" applyNumberFormat="1" applyFont="1" applyBorder="1" applyAlignment="1">
      <alignment wrapText="1"/>
    </xf>
    <xf numFmtId="164" fontId="7" fillId="0" borderId="93" xfId="0" applyNumberFormat="1" applyFont="1" applyBorder="1" applyAlignment="1">
      <alignment wrapText="1"/>
    </xf>
    <xf numFmtId="164" fontId="5" fillId="0" borderId="27" xfId="0" applyNumberFormat="1" applyFont="1" applyBorder="1" applyAlignment="1">
      <alignment vertical="center" wrapText="1"/>
    </xf>
    <xf numFmtId="43" fontId="5" fillId="0" borderId="55" xfId="1" applyFont="1" applyFill="1" applyBorder="1" applyAlignment="1">
      <alignment horizontal="center" vertical="center" wrapText="1"/>
    </xf>
    <xf numFmtId="43" fontId="7" fillId="0" borderId="52" xfId="1" applyFont="1" applyFill="1" applyBorder="1" applyAlignment="1">
      <alignment wrapText="1"/>
    </xf>
    <xf numFmtId="43" fontId="5" fillId="0" borderId="0" xfId="0" applyNumberFormat="1" applyFont="1" applyAlignment="1">
      <alignment vertical="center" wrapText="1"/>
    </xf>
    <xf numFmtId="43" fontId="9" fillId="0" borderId="56" xfId="1" applyFont="1" applyFill="1" applyBorder="1" applyAlignment="1">
      <alignment vertical="center" wrapText="1"/>
    </xf>
    <xf numFmtId="43" fontId="7" fillId="0" borderId="52" xfId="1" applyFont="1" applyFill="1" applyBorder="1" applyAlignment="1">
      <alignment horizontal="center" vertical="center" wrapText="1"/>
    </xf>
    <xf numFmtId="43" fontId="7" fillId="0" borderId="52" xfId="1" applyFont="1" applyFill="1" applyBorder="1" applyAlignment="1">
      <alignment vertical="center" wrapText="1"/>
    </xf>
    <xf numFmtId="43" fontId="5" fillId="0" borderId="52" xfId="1" applyFont="1" applyFill="1" applyBorder="1" applyAlignment="1">
      <alignment horizontal="center" vertical="center" wrapText="1"/>
    </xf>
    <xf numFmtId="43" fontId="0" fillId="0" borderId="52" xfId="1" applyFont="1" applyFill="1" applyBorder="1"/>
    <xf numFmtId="43" fontId="5" fillId="0" borderId="23" xfId="1" applyFont="1" applyFill="1" applyBorder="1" applyAlignment="1">
      <alignment vertical="center" wrapText="1"/>
    </xf>
    <xf numFmtId="43" fontId="7" fillId="0" borderId="25" xfId="1" applyFont="1" applyFill="1" applyBorder="1" applyAlignment="1">
      <alignment vertical="center" wrapText="1"/>
    </xf>
    <xf numFmtId="43" fontId="7" fillId="0" borderId="27" xfId="1" applyFont="1" applyFill="1" applyBorder="1" applyAlignment="1">
      <alignment vertical="center" wrapText="1"/>
    </xf>
    <xf numFmtId="43" fontId="9" fillId="0" borderId="74" xfId="1" applyFont="1" applyFill="1" applyBorder="1" applyAlignment="1">
      <alignment vertical="center" wrapText="1"/>
    </xf>
    <xf numFmtId="43" fontId="5" fillId="0" borderId="25" xfId="1" applyFont="1" applyFill="1" applyBorder="1" applyAlignment="1">
      <alignment vertical="center" wrapText="1"/>
    </xf>
    <xf numFmtId="43" fontId="7" fillId="0" borderId="75" xfId="1" applyFont="1" applyFill="1" applyBorder="1" applyAlignment="1">
      <alignment vertical="center" wrapText="1"/>
    </xf>
    <xf numFmtId="43" fontId="5" fillId="0" borderId="56" xfId="1" applyFont="1" applyFill="1" applyBorder="1" applyAlignment="1">
      <alignment vertical="center" wrapText="1"/>
    </xf>
    <xf numFmtId="43" fontId="5" fillId="0" borderId="0" xfId="0" applyNumberFormat="1" applyFont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textRotation="90" wrapText="1"/>
    </xf>
    <xf numFmtId="0" fontId="4" fillId="7" borderId="3" xfId="0" applyFont="1" applyFill="1" applyBorder="1" applyAlignment="1">
      <alignment horizontal="center" vertical="center" textRotation="90" wrapText="1"/>
    </xf>
    <xf numFmtId="0" fontId="8" fillId="0" borderId="3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43" fontId="5" fillId="0" borderId="75" xfId="1" applyFont="1" applyFill="1" applyBorder="1" applyAlignment="1">
      <alignment vertical="center"/>
    </xf>
    <xf numFmtId="43" fontId="7" fillId="0" borderId="74" xfId="1" applyFont="1" applyFill="1" applyBorder="1" applyAlignment="1">
      <alignment vertical="center"/>
    </xf>
    <xf numFmtId="43" fontId="28" fillId="0" borderId="56" xfId="1" applyFont="1" applyFill="1" applyBorder="1" applyAlignment="1">
      <alignment vertical="center"/>
    </xf>
    <xf numFmtId="43" fontId="5" fillId="0" borderId="56" xfId="1" applyFont="1" applyFill="1" applyBorder="1" applyAlignment="1">
      <alignment vertical="center"/>
    </xf>
    <xf numFmtId="43" fontId="9" fillId="0" borderId="52" xfId="1" applyFont="1" applyFill="1" applyBorder="1" applyAlignment="1">
      <alignment horizontal="center" vertical="center" wrapText="1"/>
    </xf>
    <xf numFmtId="43" fontId="7" fillId="0" borderId="75" xfId="1" applyFont="1" applyFill="1" applyBorder="1" applyAlignment="1">
      <alignment vertical="center"/>
    </xf>
    <xf numFmtId="43" fontId="5" fillId="0" borderId="3" xfId="1" applyFont="1" applyFill="1" applyBorder="1" applyAlignment="1">
      <alignment vertical="center"/>
    </xf>
    <xf numFmtId="43" fontId="7" fillId="0" borderId="56" xfId="1" applyFont="1" applyFill="1" applyBorder="1" applyAlignment="1">
      <alignment vertical="center"/>
    </xf>
    <xf numFmtId="43" fontId="5" fillId="0" borderId="52" xfId="1" applyFont="1" applyFill="1" applyBorder="1" applyAlignment="1">
      <alignment vertical="center"/>
    </xf>
    <xf numFmtId="43" fontId="7" fillId="0" borderId="74" xfId="0" applyNumberFormat="1" applyFont="1" applyBorder="1" applyAlignment="1">
      <alignment vertical="center"/>
    </xf>
    <xf numFmtId="0" fontId="4" fillId="7" borderId="3" xfId="0" applyFont="1" applyFill="1" applyBorder="1" applyAlignment="1">
      <alignment horizontal="center" vertical="center" textRotation="90"/>
    </xf>
    <xf numFmtId="0" fontId="4" fillId="7" borderId="27" xfId="0" applyFont="1" applyFill="1" applyBorder="1" applyAlignment="1">
      <alignment horizontal="center" vertical="center" textRotation="90"/>
    </xf>
    <xf numFmtId="0" fontId="31" fillId="8" borderId="18" xfId="0" applyFont="1" applyFill="1" applyBorder="1" applyAlignment="1">
      <alignment vertical="center" wrapText="1"/>
    </xf>
    <xf numFmtId="43" fontId="9" fillId="0" borderId="46" xfId="1" applyFont="1" applyFill="1" applyBorder="1" applyAlignment="1">
      <alignment horizontal="center" vertical="center" wrapText="1"/>
    </xf>
    <xf numFmtId="43" fontId="7" fillId="0" borderId="72" xfId="1" applyFont="1" applyFill="1" applyBorder="1" applyAlignment="1">
      <alignment vertical="center"/>
    </xf>
    <xf numFmtId="0" fontId="4" fillId="7" borderId="27" xfId="0" applyFont="1" applyFill="1" applyBorder="1" applyAlignment="1">
      <alignment horizontal="center" vertical="center" textRotation="90" wrapText="1"/>
    </xf>
    <xf numFmtId="0" fontId="7" fillId="0" borderId="55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43" fontId="5" fillId="0" borderId="102" xfId="1" applyFont="1" applyFill="1" applyBorder="1" applyAlignment="1">
      <alignment horizontal="center" vertical="center" wrapText="1"/>
    </xf>
    <xf numFmtId="43" fontId="5" fillId="0" borderId="56" xfId="1" applyFont="1" applyFill="1" applyBorder="1" applyAlignment="1">
      <alignment horizontal="center" vertical="center" wrapText="1"/>
    </xf>
    <xf numFmtId="43" fontId="5" fillId="0" borderId="55" xfId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5" fillId="0" borderId="102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43" fontId="5" fillId="0" borderId="23" xfId="1" applyFont="1" applyBorder="1" applyAlignment="1">
      <alignment horizontal="center" vertical="center" wrapText="1"/>
    </xf>
    <xf numFmtId="43" fontId="5" fillId="0" borderId="25" xfId="1" applyFont="1" applyBorder="1" applyAlignment="1">
      <alignment horizontal="center" vertical="center" wrapText="1"/>
    </xf>
    <xf numFmtId="43" fontId="5" fillId="0" borderId="23" xfId="1" applyFont="1" applyFill="1" applyBorder="1" applyAlignment="1">
      <alignment horizontal="center" vertical="center" wrapText="1"/>
    </xf>
    <xf numFmtId="43" fontId="5" fillId="0" borderId="25" xfId="1" applyFont="1" applyFill="1" applyBorder="1" applyAlignment="1">
      <alignment horizontal="center" vertical="center" wrapText="1"/>
    </xf>
    <xf numFmtId="43" fontId="7" fillId="0" borderId="121" xfId="1" applyFont="1" applyBorder="1" applyAlignment="1">
      <alignment horizontal="center" wrapText="1"/>
    </xf>
    <xf numFmtId="43" fontId="7" fillId="0" borderId="27" xfId="1" applyFont="1" applyBorder="1" applyAlignment="1">
      <alignment horizontal="center" wrapText="1"/>
    </xf>
    <xf numFmtId="43" fontId="7" fillId="0" borderId="121" xfId="1" applyFont="1" applyFill="1" applyBorder="1" applyAlignment="1">
      <alignment horizontal="center" wrapText="1"/>
    </xf>
    <xf numFmtId="43" fontId="7" fillId="0" borderId="27" xfId="1" applyFont="1" applyFill="1" applyBorder="1" applyAlignment="1">
      <alignment horizontal="center" wrapText="1"/>
    </xf>
    <xf numFmtId="0" fontId="6" fillId="3" borderId="34" xfId="0" applyFont="1" applyFill="1" applyBorder="1" applyAlignment="1">
      <alignment vertical="center" wrapText="1"/>
    </xf>
    <xf numFmtId="0" fontId="7" fillId="0" borderId="3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10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wrapText="1"/>
    </xf>
    <xf numFmtId="0" fontId="7" fillId="0" borderId="27" xfId="0" applyFont="1" applyBorder="1" applyAlignment="1">
      <alignment wrapText="1"/>
    </xf>
    <xf numFmtId="0" fontId="9" fillId="0" borderId="23" xfId="0" applyFont="1" applyBorder="1" applyAlignment="1">
      <alignment horizontal="center" vertical="center" wrapText="1"/>
    </xf>
    <xf numFmtId="164" fontId="5" fillId="0" borderId="19" xfId="3" applyNumberFormat="1" applyFont="1" applyAlignment="1">
      <alignment horizontal="center" vertical="center" wrapText="1"/>
    </xf>
    <xf numFmtId="0" fontId="5" fillId="0" borderId="19" xfId="3" applyFont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9" fillId="0" borderId="102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 wrapText="1"/>
    </xf>
    <xf numFmtId="0" fontId="11" fillId="0" borderId="88" xfId="0" applyFont="1" applyBorder="1" applyAlignment="1">
      <alignment horizontal="center" vertical="center" wrapText="1"/>
    </xf>
    <xf numFmtId="0" fontId="7" fillId="0" borderId="1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88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vertical="center" wrapText="1"/>
    </xf>
    <xf numFmtId="0" fontId="8" fillId="4" borderId="35" xfId="0" applyFont="1" applyFill="1" applyBorder="1" applyAlignment="1">
      <alignment vertical="center" wrapText="1"/>
    </xf>
    <xf numFmtId="0" fontId="7" fillId="0" borderId="36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5" fillId="0" borderId="67" xfId="0" applyFont="1" applyBorder="1" applyAlignment="1">
      <alignment vertical="center" wrapText="1"/>
    </xf>
    <xf numFmtId="0" fontId="7" fillId="0" borderId="65" xfId="0" applyFont="1" applyBorder="1" applyAlignment="1">
      <alignment wrapText="1"/>
    </xf>
    <xf numFmtId="0" fontId="7" fillId="0" borderId="66" xfId="0" applyFont="1" applyBorder="1" applyAlignment="1">
      <alignment wrapText="1"/>
    </xf>
    <xf numFmtId="0" fontId="16" fillId="0" borderId="12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7" fillId="0" borderId="121" xfId="0" applyFont="1" applyBorder="1" applyAlignment="1">
      <alignment horizontal="center" wrapText="1"/>
    </xf>
    <xf numFmtId="0" fontId="7" fillId="0" borderId="88" xfId="0" applyFont="1" applyBorder="1" applyAlignment="1">
      <alignment horizontal="center" wrapText="1"/>
    </xf>
    <xf numFmtId="0" fontId="7" fillId="0" borderId="104" xfId="0" applyFont="1" applyBorder="1" applyAlignment="1">
      <alignment horizontal="center" wrapText="1"/>
    </xf>
    <xf numFmtId="0" fontId="7" fillId="0" borderId="54" xfId="0" applyFont="1" applyBorder="1" applyAlignment="1">
      <alignment horizontal="center" wrapText="1"/>
    </xf>
    <xf numFmtId="0" fontId="7" fillId="0" borderId="93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55" xfId="0" applyFont="1" applyBorder="1" applyAlignment="1">
      <alignment horizontal="center" wrapText="1"/>
    </xf>
    <xf numFmtId="0" fontId="7" fillId="0" borderId="102" xfId="0" applyFont="1" applyBorder="1" applyAlignment="1">
      <alignment horizontal="center" wrapText="1"/>
    </xf>
    <xf numFmtId="0" fontId="7" fillId="0" borderId="56" xfId="0" applyFont="1" applyBorder="1" applyAlignment="1">
      <alignment horizont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3" borderId="34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top" textRotation="90" wrapText="1"/>
    </xf>
    <xf numFmtId="0" fontId="5" fillId="0" borderId="23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3" fontId="9" fillId="0" borderId="27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8" xfId="0" applyFont="1" applyBorder="1" applyAlignment="1">
      <alignment horizontal="center" vertical="center" wrapText="1"/>
    </xf>
    <xf numFmtId="0" fontId="9" fillId="0" borderId="119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7" fillId="0" borderId="52" xfId="0" applyFont="1" applyBorder="1" applyAlignment="1">
      <alignment wrapText="1"/>
    </xf>
    <xf numFmtId="0" fontId="7" fillId="0" borderId="102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7" fillId="0" borderId="41" xfId="0" applyFont="1" applyBorder="1" applyAlignment="1">
      <alignment wrapText="1"/>
    </xf>
    <xf numFmtId="0" fontId="8" fillId="0" borderId="12" xfId="0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3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10" fillId="0" borderId="55" xfId="0" applyFont="1" applyBorder="1" applyAlignment="1">
      <alignment horizontal="center" vertical="center" wrapText="1"/>
    </xf>
    <xf numFmtId="0" fontId="10" fillId="0" borderId="102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3" fontId="9" fillId="0" borderId="55" xfId="0" applyNumberFormat="1" applyFont="1" applyBorder="1" applyAlignment="1">
      <alignment horizontal="center" vertical="center" wrapText="1"/>
    </xf>
    <xf numFmtId="3" fontId="9" fillId="0" borderId="102" xfId="0" applyNumberFormat="1" applyFont="1" applyBorder="1" applyAlignment="1">
      <alignment horizontal="center" vertical="center" wrapText="1"/>
    </xf>
    <xf numFmtId="3" fontId="9" fillId="0" borderId="56" xfId="0" applyNumberFormat="1" applyFont="1" applyBorder="1" applyAlignment="1">
      <alignment horizontal="center" vertical="center" wrapText="1"/>
    </xf>
    <xf numFmtId="164" fontId="5" fillId="0" borderId="55" xfId="0" applyNumberFormat="1" applyFont="1" applyBorder="1" applyAlignment="1">
      <alignment horizontal="center" wrapText="1"/>
    </xf>
    <xf numFmtId="0" fontId="5" fillId="0" borderId="102" xfId="0" applyFont="1" applyBorder="1" applyAlignment="1">
      <alignment horizontal="center" wrapText="1"/>
    </xf>
    <xf numFmtId="0" fontId="5" fillId="0" borderId="56" xfId="0" applyFont="1" applyBorder="1" applyAlignment="1">
      <alignment horizontal="center" wrapText="1"/>
    </xf>
    <xf numFmtId="164" fontId="5" fillId="0" borderId="52" xfId="0" applyNumberFormat="1" applyFont="1" applyBorder="1" applyAlignment="1">
      <alignment horizontal="center" wrapText="1"/>
    </xf>
    <xf numFmtId="0" fontId="5" fillId="0" borderId="52" xfId="0" applyFont="1" applyBorder="1" applyAlignment="1">
      <alignment horizontal="center" wrapText="1"/>
    </xf>
    <xf numFmtId="43" fontId="9" fillId="0" borderId="55" xfId="1" applyFont="1" applyBorder="1" applyAlignment="1">
      <alignment horizontal="center" vertical="center" wrapText="1"/>
    </xf>
    <xf numFmtId="43" fontId="9" fillId="0" borderId="102" xfId="1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wrapText="1"/>
    </xf>
    <xf numFmtId="0" fontId="8" fillId="4" borderId="31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18" xfId="0" applyFont="1" applyBorder="1" applyAlignment="1">
      <alignment wrapText="1"/>
    </xf>
    <xf numFmtId="3" fontId="9" fillId="0" borderId="22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wrapText="1"/>
    </xf>
    <xf numFmtId="164" fontId="9" fillId="0" borderId="22" xfId="0" applyNumberFormat="1" applyFont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164" fontId="9" fillId="0" borderId="25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wrapText="1"/>
    </xf>
    <xf numFmtId="0" fontId="25" fillId="0" borderId="27" xfId="0" applyFont="1" applyBorder="1" applyAlignment="1">
      <alignment wrapText="1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7" fillId="0" borderId="58" xfId="0" applyFont="1" applyBorder="1" applyAlignment="1">
      <alignment wrapText="1"/>
    </xf>
    <xf numFmtId="0" fontId="7" fillId="0" borderId="59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wrapText="1"/>
    </xf>
    <xf numFmtId="0" fontId="7" fillId="0" borderId="50" xfId="0" applyFont="1" applyBorder="1" applyAlignment="1">
      <alignment wrapText="1"/>
    </xf>
    <xf numFmtId="0" fontId="7" fillId="0" borderId="24" xfId="0" applyFont="1" applyBorder="1" applyAlignment="1">
      <alignment wrapText="1"/>
    </xf>
    <xf numFmtId="43" fontId="9" fillId="0" borderId="23" xfId="1" applyFont="1" applyBorder="1" applyAlignment="1">
      <alignment horizontal="center" vertical="center" wrapText="1"/>
    </xf>
    <xf numFmtId="43" fontId="7" fillId="0" borderId="25" xfId="1" applyFont="1" applyBorder="1" applyAlignment="1">
      <alignment wrapText="1"/>
    </xf>
    <xf numFmtId="43" fontId="7" fillId="0" borderId="27" xfId="1" applyFont="1" applyBorder="1" applyAlignment="1">
      <alignment wrapText="1"/>
    </xf>
    <xf numFmtId="43" fontId="9" fillId="0" borderId="23" xfId="1" applyFont="1" applyFill="1" applyBorder="1" applyAlignment="1">
      <alignment horizontal="center" vertical="center" wrapText="1"/>
    </xf>
    <xf numFmtId="43" fontId="7" fillId="0" borderId="25" xfId="1" applyFont="1" applyFill="1" applyBorder="1" applyAlignment="1">
      <alignment wrapText="1"/>
    </xf>
    <xf numFmtId="43" fontId="7" fillId="0" borderId="27" xfId="1" applyFont="1" applyFill="1" applyBorder="1" applyAlignment="1">
      <alignment wrapText="1"/>
    </xf>
    <xf numFmtId="0" fontId="9" fillId="0" borderId="67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43" fontId="9" fillId="0" borderId="25" xfId="1" applyFont="1" applyFill="1" applyBorder="1" applyAlignment="1">
      <alignment horizontal="center" vertical="center" wrapText="1"/>
    </xf>
    <xf numFmtId="43" fontId="9" fillId="0" borderId="27" xfId="1" applyFont="1" applyFill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 wrapText="1"/>
    </xf>
    <xf numFmtId="0" fontId="25" fillId="0" borderId="101" xfId="0" applyFont="1" applyBorder="1" applyAlignment="1">
      <alignment wrapText="1"/>
    </xf>
    <xf numFmtId="0" fontId="6" fillId="3" borderId="98" xfId="0" applyFont="1" applyFill="1" applyBorder="1" applyAlignment="1">
      <alignment horizontal="left" vertical="center" wrapText="1"/>
    </xf>
    <xf numFmtId="0" fontId="7" fillId="0" borderId="99" xfId="0" applyFont="1" applyBorder="1" applyAlignment="1">
      <alignment wrapText="1"/>
    </xf>
    <xf numFmtId="0" fontId="7" fillId="0" borderId="100" xfId="0" applyFont="1" applyBorder="1" applyAlignment="1">
      <alignment wrapText="1"/>
    </xf>
    <xf numFmtId="0" fontId="7" fillId="0" borderId="116" xfId="0" applyFont="1" applyBorder="1" applyAlignment="1">
      <alignment horizontal="center" vertical="center" wrapText="1"/>
    </xf>
    <xf numFmtId="0" fontId="7" fillId="0" borderId="115" xfId="0" applyFont="1" applyBorder="1" applyAlignment="1">
      <alignment horizontal="center" vertical="center" wrapText="1"/>
    </xf>
    <xf numFmtId="43" fontId="16" fillId="0" borderId="122" xfId="1" applyFont="1" applyFill="1" applyBorder="1" applyAlignment="1">
      <alignment horizontal="center" wrapText="1"/>
    </xf>
    <xf numFmtId="43" fontId="16" fillId="0" borderId="102" xfId="1" applyFont="1" applyFill="1" applyBorder="1" applyAlignment="1">
      <alignment horizontal="center" wrapText="1"/>
    </xf>
    <xf numFmtId="43" fontId="16" fillId="0" borderId="56" xfId="1" applyFont="1" applyFill="1" applyBorder="1" applyAlignment="1">
      <alignment horizontal="center" wrapText="1"/>
    </xf>
    <xf numFmtId="43" fontId="16" fillId="0" borderId="55" xfId="1" applyFont="1" applyFill="1" applyBorder="1" applyAlignment="1">
      <alignment horizontal="center" wrapText="1"/>
    </xf>
    <xf numFmtId="43" fontId="16" fillId="0" borderId="121" xfId="1" applyFont="1" applyFill="1" applyBorder="1" applyAlignment="1">
      <alignment horizontal="center" vertical="center" wrapText="1"/>
    </xf>
    <xf numFmtId="43" fontId="16" fillId="0" borderId="25" xfId="1" applyFont="1" applyFill="1" applyBorder="1" applyAlignment="1">
      <alignment horizontal="center" vertical="center" wrapText="1"/>
    </xf>
    <xf numFmtId="43" fontId="16" fillId="0" borderId="27" xfId="1" applyFont="1" applyFill="1" applyBorder="1" applyAlignment="1">
      <alignment horizontal="center" vertical="center" wrapText="1"/>
    </xf>
    <xf numFmtId="43" fontId="16" fillId="0" borderId="23" xfId="1" applyFont="1" applyFill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43" fontId="16" fillId="0" borderId="102" xfId="1" applyFont="1" applyBorder="1" applyAlignment="1">
      <alignment wrapText="1"/>
    </xf>
    <xf numFmtId="0" fontId="5" fillId="0" borderId="52" xfId="0" applyFont="1" applyBorder="1" applyAlignment="1">
      <alignment wrapText="1"/>
    </xf>
    <xf numFmtId="49" fontId="9" fillId="0" borderId="55" xfId="0" applyNumberFormat="1" applyFont="1" applyBorder="1" applyAlignment="1">
      <alignment horizontal="center" vertical="center" wrapText="1"/>
    </xf>
    <xf numFmtId="49" fontId="9" fillId="0" borderId="102" xfId="0" applyNumberFormat="1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9" fillId="0" borderId="56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0" fontId="5" fillId="0" borderId="56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9" fillId="0" borderId="54" xfId="0" applyFont="1" applyBorder="1" applyAlignment="1">
      <alignment horizontal="center" vertical="center" wrapText="1"/>
    </xf>
    <xf numFmtId="0" fontId="7" fillId="0" borderId="54" xfId="0" applyFont="1" applyBorder="1" applyAlignment="1">
      <alignment wrapText="1"/>
    </xf>
    <xf numFmtId="0" fontId="7" fillId="0" borderId="102" xfId="0" applyFont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wrapText="1"/>
    </xf>
    <xf numFmtId="0" fontId="5" fillId="0" borderId="25" xfId="0" applyFont="1" applyBorder="1" applyAlignment="1">
      <alignment wrapText="1"/>
    </xf>
    <xf numFmtId="43" fontId="9" fillId="0" borderId="121" xfId="1" applyFont="1" applyFill="1" applyBorder="1" applyAlignment="1">
      <alignment horizontal="center" vertical="center" wrapText="1"/>
    </xf>
    <xf numFmtId="0" fontId="8" fillId="4" borderId="98" xfId="0" applyFont="1" applyFill="1" applyBorder="1" applyAlignment="1">
      <alignment horizontal="left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24" fillId="0" borderId="23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14" fillId="0" borderId="56" xfId="3" applyFont="1" applyBorder="1" applyAlignment="1">
      <alignment horizontal="center" vertical="center" wrapText="1"/>
    </xf>
    <xf numFmtId="0" fontId="14" fillId="0" borderId="52" xfId="3" applyFont="1" applyBorder="1" applyAlignment="1">
      <alignment horizontal="center" vertical="center" wrapText="1"/>
    </xf>
    <xf numFmtId="0" fontId="8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35" xfId="0" applyFont="1" applyFill="1" applyBorder="1" applyAlignment="1">
      <alignment vertical="center" wrapText="1"/>
    </xf>
    <xf numFmtId="43" fontId="7" fillId="0" borderId="25" xfId="1" applyFont="1" applyBorder="1" applyAlignment="1">
      <alignment horizontal="center" wrapText="1"/>
    </xf>
    <xf numFmtId="0" fontId="5" fillId="0" borderId="68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5" fillId="3" borderId="34" xfId="0" applyFont="1" applyFill="1" applyBorder="1" applyAlignment="1">
      <alignment wrapText="1"/>
    </xf>
    <xf numFmtId="0" fontId="5" fillId="0" borderId="58" xfId="0" applyFont="1" applyBorder="1" applyAlignment="1">
      <alignment vertical="center" wrapText="1"/>
    </xf>
    <xf numFmtId="0" fontId="5" fillId="3" borderId="34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164" fontId="5" fillId="0" borderId="23" xfId="3" applyNumberFormat="1" applyFont="1" applyBorder="1" applyAlignment="1">
      <alignment horizontal="center" vertical="center" wrapText="1"/>
    </xf>
    <xf numFmtId="0" fontId="5" fillId="0" borderId="25" xfId="3" applyFont="1" applyBorder="1" applyAlignment="1">
      <alignment horizontal="center" vertical="center" wrapText="1"/>
    </xf>
    <xf numFmtId="164" fontId="5" fillId="0" borderId="52" xfId="3" applyNumberFormat="1" applyFont="1" applyBorder="1" applyAlignment="1">
      <alignment horizontal="center" vertical="center" wrapText="1"/>
    </xf>
    <xf numFmtId="0" fontId="5" fillId="0" borderId="52" xfId="3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 vertical="center" wrapText="1"/>
    </xf>
    <xf numFmtId="43" fontId="5" fillId="0" borderId="127" xfId="1" applyFont="1" applyFill="1" applyBorder="1" applyAlignment="1">
      <alignment horizontal="center" vertical="center" wrapText="1"/>
    </xf>
    <xf numFmtId="43" fontId="5" fillId="0" borderId="121" xfId="1" applyFont="1" applyFill="1" applyBorder="1" applyAlignment="1">
      <alignment horizontal="center" vertical="center" wrapText="1"/>
    </xf>
    <xf numFmtId="43" fontId="5" fillId="0" borderId="27" xfId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wrapText="1"/>
    </xf>
    <xf numFmtId="0" fontId="7" fillId="0" borderId="52" xfId="0" applyFont="1" applyBorder="1" applyAlignment="1">
      <alignment horizontal="center" vertical="center" wrapText="1"/>
    </xf>
    <xf numFmtId="43" fontId="7" fillId="0" borderId="23" xfId="1" applyFont="1" applyFill="1" applyBorder="1" applyAlignment="1">
      <alignment horizontal="center" vertical="center" wrapText="1"/>
    </xf>
    <xf numFmtId="43" fontId="7" fillId="0" borderId="25" xfId="1" applyFont="1" applyFill="1" applyBorder="1" applyAlignment="1">
      <alignment horizontal="center" vertical="center" wrapText="1"/>
    </xf>
    <xf numFmtId="43" fontId="7" fillId="0" borderId="121" xfId="1" applyFont="1" applyFill="1" applyBorder="1" applyAlignment="1">
      <alignment horizontal="center" vertical="center" wrapText="1"/>
    </xf>
    <xf numFmtId="43" fontId="7" fillId="0" borderId="88" xfId="1" applyFont="1" applyFill="1" applyBorder="1" applyAlignment="1">
      <alignment horizontal="center" vertical="center" wrapText="1"/>
    </xf>
    <xf numFmtId="0" fontId="5" fillId="0" borderId="65" xfId="0" applyFont="1" applyBorder="1" applyAlignment="1">
      <alignment vertical="center" wrapText="1"/>
    </xf>
    <xf numFmtId="0" fontId="13" fillId="4" borderId="35" xfId="0" applyFont="1" applyFill="1" applyBorder="1" applyAlignment="1">
      <alignment vertical="center" wrapText="1"/>
    </xf>
    <xf numFmtId="0" fontId="9" fillId="4" borderId="14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5" borderId="107" xfId="0" applyFont="1" applyFill="1" applyBorder="1" applyAlignment="1">
      <alignment horizontal="left" vertical="center" wrapText="1"/>
    </xf>
    <xf numFmtId="0" fontId="14" fillId="5" borderId="105" xfId="0" applyFont="1" applyFill="1" applyBorder="1" applyAlignment="1">
      <alignment horizontal="left" vertical="center" wrapText="1"/>
    </xf>
    <xf numFmtId="0" fontId="14" fillId="5" borderId="106" xfId="0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 wrapText="1"/>
    </xf>
    <xf numFmtId="0" fontId="8" fillId="4" borderId="98" xfId="0" applyFont="1" applyFill="1" applyBorder="1" applyAlignment="1">
      <alignment vertical="center" wrapText="1"/>
    </xf>
    <xf numFmtId="0" fontId="5" fillId="4" borderId="107" xfId="0" applyFont="1" applyFill="1" applyBorder="1" applyAlignment="1">
      <alignment vertical="center" wrapText="1"/>
    </xf>
    <xf numFmtId="0" fontId="7" fillId="0" borderId="105" xfId="0" applyFont="1" applyBorder="1" applyAlignment="1">
      <alignment wrapText="1"/>
    </xf>
    <xf numFmtId="0" fontId="7" fillId="0" borderId="106" xfId="0" applyFont="1" applyBorder="1" applyAlignment="1">
      <alignment wrapText="1"/>
    </xf>
    <xf numFmtId="0" fontId="14" fillId="0" borderId="11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 wrapText="1"/>
    </xf>
    <xf numFmtId="0" fontId="7" fillId="0" borderId="25" xfId="3" applyFont="1" applyBorder="1" applyAlignment="1">
      <alignment wrapText="1"/>
    </xf>
    <xf numFmtId="0" fontId="7" fillId="0" borderId="27" xfId="3" applyFont="1" applyBorder="1" applyAlignment="1">
      <alignment wrapText="1"/>
    </xf>
    <xf numFmtId="0" fontId="9" fillId="0" borderId="25" xfId="3" applyFont="1" applyBorder="1" applyAlignment="1">
      <alignment horizontal="center" vertical="center" wrapText="1"/>
    </xf>
    <xf numFmtId="0" fontId="5" fillId="0" borderId="25" xfId="3" applyFont="1" applyBorder="1" applyAlignment="1">
      <alignment vertical="center" wrapText="1"/>
    </xf>
    <xf numFmtId="0" fontId="5" fillId="0" borderId="11" xfId="3" applyFont="1" applyBorder="1" applyAlignment="1">
      <alignment vertical="center" wrapText="1"/>
    </xf>
    <xf numFmtId="164" fontId="5" fillId="0" borderId="76" xfId="3" applyNumberFormat="1" applyFont="1" applyBorder="1" applyAlignment="1">
      <alignment horizontal="center" vertical="center" wrapText="1"/>
    </xf>
    <xf numFmtId="0" fontId="5" fillId="0" borderId="76" xfId="3" applyFont="1" applyBorder="1" applyAlignment="1">
      <alignment horizontal="center" vertical="center" wrapText="1"/>
    </xf>
    <xf numFmtId="0" fontId="14" fillId="0" borderId="55" xfId="3" applyFont="1" applyBorder="1" applyAlignment="1">
      <alignment horizontal="center" vertical="center" wrapText="1"/>
    </xf>
    <xf numFmtId="0" fontId="14" fillId="0" borderId="102" xfId="3" applyFont="1" applyBorder="1" applyAlignment="1">
      <alignment horizontal="center" vertical="center" wrapText="1"/>
    </xf>
    <xf numFmtId="0" fontId="14" fillId="0" borderId="121" xfId="3" applyFont="1" applyBorder="1" applyAlignment="1">
      <alignment horizontal="center" vertical="center" wrapText="1"/>
    </xf>
    <xf numFmtId="0" fontId="14" fillId="0" borderId="88" xfId="3" applyFont="1" applyBorder="1" applyAlignment="1">
      <alignment horizontal="center" vertical="center" wrapText="1"/>
    </xf>
    <xf numFmtId="0" fontId="7" fillId="0" borderId="52" xfId="3" applyFont="1" applyBorder="1" applyAlignment="1">
      <alignment horizontal="center" vertical="center" wrapText="1"/>
    </xf>
    <xf numFmtId="43" fontId="9" fillId="0" borderId="84" xfId="0" applyNumberFormat="1" applyFont="1" applyBorder="1" applyAlignment="1">
      <alignment horizontal="center" vertical="center" wrapText="1"/>
    </xf>
    <xf numFmtId="43" fontId="9" fillId="0" borderId="7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42" xfId="0" applyFont="1" applyBorder="1" applyAlignment="1">
      <alignment horizontal="center" vertical="center"/>
    </xf>
    <xf numFmtId="43" fontId="5" fillId="0" borderId="84" xfId="1" applyFont="1" applyBorder="1" applyAlignment="1">
      <alignment horizontal="center" wrapText="1"/>
    </xf>
    <xf numFmtId="43" fontId="5" fillId="0" borderId="72" xfId="1" applyFont="1" applyBorder="1" applyAlignment="1">
      <alignment horizontal="center" wrapText="1"/>
    </xf>
    <xf numFmtId="43" fontId="5" fillId="0" borderId="84" xfId="1" applyFont="1" applyFill="1" applyBorder="1" applyAlignment="1">
      <alignment horizontal="center" wrapText="1"/>
    </xf>
    <xf numFmtId="43" fontId="5" fillId="0" borderId="72" xfId="1" applyFont="1" applyFill="1" applyBorder="1" applyAlignment="1">
      <alignment horizontal="center" wrapText="1"/>
    </xf>
    <xf numFmtId="43" fontId="5" fillId="6" borderId="84" xfId="0" applyNumberFormat="1" applyFont="1" applyFill="1" applyBorder="1" applyAlignment="1">
      <alignment horizontal="center" wrapText="1"/>
    </xf>
    <xf numFmtId="43" fontId="5" fillId="6" borderId="72" xfId="0" applyNumberFormat="1" applyFont="1" applyFill="1" applyBorder="1" applyAlignment="1">
      <alignment horizontal="center" wrapText="1"/>
    </xf>
    <xf numFmtId="164" fontId="5" fillId="0" borderId="84" xfId="0" applyNumberFormat="1" applyFont="1" applyBorder="1" applyAlignment="1">
      <alignment horizontal="center" wrapText="1"/>
    </xf>
    <xf numFmtId="164" fontId="5" fillId="0" borderId="72" xfId="0" applyNumberFormat="1" applyFont="1" applyBorder="1" applyAlignment="1">
      <alignment horizontal="center" wrapText="1"/>
    </xf>
    <xf numFmtId="43" fontId="9" fillId="0" borderId="84" xfId="1" applyFont="1" applyBorder="1" applyAlignment="1">
      <alignment horizontal="center" wrapText="1"/>
    </xf>
    <xf numFmtId="43" fontId="9" fillId="0" borderId="72" xfId="1" applyFont="1" applyBorder="1" applyAlignment="1">
      <alignment horizontal="center" wrapText="1"/>
    </xf>
    <xf numFmtId="43" fontId="9" fillId="0" borderId="84" xfId="1" applyFont="1" applyFill="1" applyBorder="1" applyAlignment="1">
      <alignment horizontal="center" wrapText="1"/>
    </xf>
    <xf numFmtId="43" fontId="9" fillId="0" borderId="72" xfId="1" applyFont="1" applyFill="1" applyBorder="1" applyAlignment="1">
      <alignment horizontal="center" wrapText="1"/>
    </xf>
    <xf numFmtId="43" fontId="16" fillId="0" borderId="84" xfId="1" applyFont="1" applyBorder="1" applyAlignment="1">
      <alignment horizontal="center" wrapText="1"/>
    </xf>
    <xf numFmtId="43" fontId="16" fillId="0" borderId="72" xfId="1" applyFont="1" applyBorder="1" applyAlignment="1">
      <alignment horizontal="center" wrapText="1"/>
    </xf>
    <xf numFmtId="43" fontId="32" fillId="0" borderId="84" xfId="1" applyFont="1" applyFill="1" applyBorder="1" applyAlignment="1">
      <alignment horizontal="center" wrapText="1"/>
    </xf>
    <xf numFmtId="43" fontId="32" fillId="0" borderId="72" xfId="1" applyFont="1" applyFill="1" applyBorder="1" applyAlignment="1">
      <alignment horizontal="center" wrapText="1"/>
    </xf>
    <xf numFmtId="43" fontId="7" fillId="0" borderId="84" xfId="1" applyFont="1" applyBorder="1" applyAlignment="1">
      <alignment horizontal="center" wrapText="1"/>
    </xf>
    <xf numFmtId="43" fontId="7" fillId="0" borderId="72" xfId="1" applyFont="1" applyBorder="1" applyAlignment="1">
      <alignment horizontal="center" wrapText="1"/>
    </xf>
    <xf numFmtId="43" fontId="7" fillId="0" borderId="84" xfId="1" applyFont="1" applyFill="1" applyBorder="1" applyAlignment="1">
      <alignment horizontal="center" wrapText="1"/>
    </xf>
    <xf numFmtId="43" fontId="7" fillId="0" borderId="72" xfId="1" applyFont="1" applyFill="1" applyBorder="1" applyAlignment="1">
      <alignment horizontal="center" wrapText="1"/>
    </xf>
    <xf numFmtId="0" fontId="7" fillId="0" borderId="84" xfId="0" applyFont="1" applyBorder="1" applyAlignment="1">
      <alignment horizontal="center" wrapText="1"/>
    </xf>
    <xf numFmtId="0" fontId="7" fillId="0" borderId="72" xfId="0" applyFont="1" applyBorder="1" applyAlignment="1">
      <alignment horizontal="center" wrapText="1"/>
    </xf>
    <xf numFmtId="43" fontId="7" fillId="0" borderId="102" xfId="1" applyFont="1" applyBorder="1" applyAlignment="1">
      <alignment horizontal="center" wrapText="1"/>
    </xf>
    <xf numFmtId="164" fontId="7" fillId="0" borderId="84" xfId="3" applyNumberFormat="1" applyFont="1" applyBorder="1" applyAlignment="1">
      <alignment horizontal="center" wrapText="1"/>
    </xf>
    <xf numFmtId="164" fontId="7" fillId="0" borderId="102" xfId="3" applyNumberFormat="1" applyFont="1" applyBorder="1" applyAlignment="1">
      <alignment horizontal="center" wrapText="1"/>
    </xf>
    <xf numFmtId="0" fontId="7" fillId="0" borderId="84" xfId="3" applyFont="1" applyBorder="1" applyAlignment="1">
      <alignment horizontal="center" wrapText="1"/>
    </xf>
    <xf numFmtId="0" fontId="7" fillId="0" borderId="102" xfId="3" applyFont="1" applyBorder="1" applyAlignment="1">
      <alignment horizontal="center" wrapText="1"/>
    </xf>
    <xf numFmtId="43" fontId="7" fillId="6" borderId="84" xfId="1" applyFont="1" applyFill="1" applyBorder="1" applyAlignment="1">
      <alignment horizontal="center" wrapText="1"/>
    </xf>
    <xf numFmtId="43" fontId="7" fillId="6" borderId="72" xfId="1" applyFont="1" applyFill="1" applyBorder="1" applyAlignment="1">
      <alignment horizont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125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0" fontId="8" fillId="4" borderId="78" xfId="0" applyFont="1" applyFill="1" applyBorder="1" applyAlignment="1">
      <alignment horizontal="left" vertical="center" wrapText="1"/>
    </xf>
    <xf numFmtId="0" fontId="7" fillId="0" borderId="79" xfId="0" applyFont="1" applyBorder="1" applyAlignment="1">
      <alignment horizontal="left" vertical="center" wrapText="1"/>
    </xf>
    <xf numFmtId="0" fontId="7" fillId="0" borderId="105" xfId="0" applyFont="1" applyBorder="1" applyAlignment="1">
      <alignment horizontal="left" vertical="center" wrapText="1"/>
    </xf>
    <xf numFmtId="0" fontId="7" fillId="0" borderId="138" xfId="0" applyFont="1" applyBorder="1" applyAlignment="1">
      <alignment horizontal="left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 wrapText="1"/>
    </xf>
    <xf numFmtId="0" fontId="7" fillId="0" borderId="128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9" fillId="0" borderId="104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7" fillId="0" borderId="99" xfId="0" applyFont="1" applyBorder="1" applyAlignment="1">
      <alignment horizontal="left" vertical="center" wrapText="1"/>
    </xf>
    <xf numFmtId="0" fontId="7" fillId="0" borderId="10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4" borderId="139" xfId="0" applyFont="1" applyFill="1" applyBorder="1" applyAlignment="1">
      <alignment horizontal="left" vertical="center" wrapText="1"/>
    </xf>
    <xf numFmtId="0" fontId="7" fillId="0" borderId="131" xfId="0" applyFont="1" applyBorder="1" applyAlignment="1">
      <alignment horizontal="left" vertical="center" wrapText="1"/>
    </xf>
    <xf numFmtId="0" fontId="7" fillId="0" borderId="140" xfId="0" applyFont="1" applyBorder="1" applyAlignment="1">
      <alignment horizontal="left" vertical="center" wrapText="1"/>
    </xf>
    <xf numFmtId="0" fontId="9" fillId="0" borderId="105" xfId="0" applyFont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7" fillId="0" borderId="106" xfId="0" applyFont="1" applyBorder="1" applyAlignment="1">
      <alignment horizontal="left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3" fontId="32" fillId="0" borderId="84" xfId="1" applyFont="1" applyFill="1" applyBorder="1" applyAlignment="1">
      <alignment horizontal="center" vertical="center" wrapText="1"/>
    </xf>
    <xf numFmtId="43" fontId="32" fillId="0" borderId="102" xfId="1" applyFont="1" applyFill="1" applyBorder="1" applyAlignment="1">
      <alignment horizontal="center" vertical="center" wrapText="1"/>
    </xf>
    <xf numFmtId="43" fontId="32" fillId="0" borderId="128" xfId="1" applyFont="1" applyFill="1" applyBorder="1" applyAlignment="1">
      <alignment horizontal="center" vertical="center" wrapText="1"/>
    </xf>
    <xf numFmtId="43" fontId="7" fillId="0" borderId="84" xfId="1" applyFont="1" applyBorder="1" applyAlignment="1">
      <alignment horizontal="center" vertical="center" wrapText="1"/>
    </xf>
    <xf numFmtId="43" fontId="7" fillId="0" borderId="102" xfId="1" applyFont="1" applyBorder="1" applyAlignment="1">
      <alignment horizontal="center" vertical="center" wrapText="1"/>
    </xf>
    <xf numFmtId="43" fontId="7" fillId="0" borderId="128" xfId="1" applyFont="1" applyBorder="1" applyAlignment="1">
      <alignment horizontal="center" vertical="center" wrapText="1"/>
    </xf>
    <xf numFmtId="43" fontId="7" fillId="0" borderId="72" xfId="1" applyFont="1" applyBorder="1" applyAlignment="1">
      <alignment horizontal="center" vertical="center" wrapText="1"/>
    </xf>
    <xf numFmtId="43" fontId="32" fillId="0" borderId="72" xfId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3" fontId="5" fillId="0" borderId="84" xfId="1" applyFont="1" applyBorder="1" applyAlignment="1">
      <alignment horizontal="center" vertical="center" wrapText="1"/>
    </xf>
    <xf numFmtId="43" fontId="5" fillId="0" borderId="102" xfId="1" applyFont="1" applyBorder="1" applyAlignment="1">
      <alignment horizontal="center" vertical="center" wrapText="1"/>
    </xf>
    <xf numFmtId="43" fontId="5" fillId="0" borderId="72" xfId="1" applyFont="1" applyBorder="1" applyAlignment="1">
      <alignment horizontal="center" vertical="center" wrapText="1"/>
    </xf>
    <xf numFmtId="43" fontId="5" fillId="0" borderId="84" xfId="1" applyFont="1" applyFill="1" applyBorder="1" applyAlignment="1">
      <alignment horizontal="center" vertical="center" wrapText="1"/>
    </xf>
    <xf numFmtId="43" fontId="5" fillId="0" borderId="72" xfId="1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left" vertical="center" wrapText="1"/>
    </xf>
    <xf numFmtId="3" fontId="9" fillId="0" borderId="104" xfId="0" applyNumberFormat="1" applyFont="1" applyBorder="1" applyAlignment="1">
      <alignment horizontal="center" vertical="center" wrapText="1"/>
    </xf>
    <xf numFmtId="3" fontId="9" fillId="0" borderId="54" xfId="0" applyNumberFormat="1" applyFont="1" applyBorder="1" applyAlignment="1">
      <alignment horizontal="center" vertical="center" wrapText="1"/>
    </xf>
    <xf numFmtId="3" fontId="9" fillId="0" borderId="132" xfId="0" applyNumberFormat="1" applyFont="1" applyBorder="1" applyAlignment="1">
      <alignment horizontal="center" vertical="center" wrapText="1"/>
    </xf>
    <xf numFmtId="43" fontId="7" fillId="0" borderId="84" xfId="1" applyFont="1" applyFill="1" applyBorder="1" applyAlignment="1">
      <alignment horizontal="center" vertical="center" wrapText="1"/>
    </xf>
    <xf numFmtId="43" fontId="7" fillId="0" borderId="102" xfId="1" applyFont="1" applyFill="1" applyBorder="1" applyAlignment="1">
      <alignment horizontal="center" vertical="center" wrapText="1"/>
    </xf>
    <xf numFmtId="43" fontId="7" fillId="0" borderId="128" xfId="1" applyFont="1" applyFill="1" applyBorder="1" applyAlignment="1">
      <alignment horizontal="center" vertical="center" wrapText="1"/>
    </xf>
    <xf numFmtId="0" fontId="9" fillId="0" borderId="84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4" fillId="4" borderId="98" xfId="0" applyFont="1" applyFill="1" applyBorder="1" applyAlignment="1">
      <alignment horizontal="left" vertical="center" wrapText="1"/>
    </xf>
    <xf numFmtId="43" fontId="7" fillId="0" borderId="72" xfId="1" applyFont="1" applyFill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 wrapText="1"/>
    </xf>
    <xf numFmtId="3" fontId="9" fillId="0" borderId="124" xfId="0" applyNumberFormat="1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22" fillId="0" borderId="84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143" xfId="0" applyFont="1" applyBorder="1" applyAlignment="1">
      <alignment horizontal="center" vertical="center" wrapText="1"/>
    </xf>
    <xf numFmtId="43" fontId="7" fillId="0" borderId="109" xfId="1" applyFont="1" applyBorder="1" applyAlignment="1">
      <alignment horizontal="center" vertical="center" wrapText="1"/>
    </xf>
    <xf numFmtId="43" fontId="7" fillId="0" borderId="109" xfId="1" applyFont="1" applyFill="1" applyBorder="1" applyAlignment="1">
      <alignment horizontal="center" vertical="center" wrapText="1"/>
    </xf>
    <xf numFmtId="43" fontId="5" fillId="0" borderId="56" xfId="1" applyFont="1" applyBorder="1" applyAlignment="1">
      <alignment horizontal="center" vertical="center" wrapText="1"/>
    </xf>
    <xf numFmtId="49" fontId="9" fillId="0" borderId="84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8" fillId="4" borderId="17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5" fillId="2" borderId="34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43" fontId="7" fillId="0" borderId="110" xfId="1" applyFont="1" applyFill="1" applyBorder="1" applyAlignment="1">
      <alignment horizontal="center" vertical="center"/>
    </xf>
    <xf numFmtId="43" fontId="7" fillId="0" borderId="19" xfId="1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3" fontId="7" fillId="0" borderId="22" xfId="1" applyFont="1" applyFill="1" applyBorder="1" applyAlignment="1">
      <alignment horizontal="center" vertical="center"/>
    </xf>
    <xf numFmtId="43" fontId="7" fillId="0" borderId="25" xfId="1" applyFont="1" applyFill="1" applyBorder="1" applyAlignment="1">
      <alignment horizontal="center" vertical="center"/>
    </xf>
    <xf numFmtId="43" fontId="7" fillId="0" borderId="88" xfId="1" applyFont="1" applyFill="1" applyBorder="1" applyAlignment="1">
      <alignment horizontal="center" vertical="center"/>
    </xf>
    <xf numFmtId="43" fontId="7" fillId="0" borderId="26" xfId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52" xfId="0" applyFont="1" applyBorder="1" applyAlignment="1">
      <alignment vertical="center"/>
    </xf>
    <xf numFmtId="0" fontId="9" fillId="0" borderId="137" xfId="0" applyFont="1" applyBorder="1" applyAlignment="1">
      <alignment horizontal="center" vertical="center" wrapText="1"/>
    </xf>
    <xf numFmtId="0" fontId="6" fillId="3" borderId="89" xfId="0" applyFont="1" applyFill="1" applyBorder="1" applyAlignment="1">
      <alignment horizontal="left" vertical="center" wrapText="1"/>
    </xf>
    <xf numFmtId="0" fontId="7" fillId="0" borderId="76" xfId="0" applyFont="1" applyBorder="1" applyAlignment="1">
      <alignment vertical="center"/>
    </xf>
    <xf numFmtId="0" fontId="7" fillId="0" borderId="90" xfId="0" applyFont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28" fillId="0" borderId="30" xfId="0" applyFont="1" applyBorder="1" applyAlignment="1">
      <alignment vertical="center"/>
    </xf>
    <xf numFmtId="0" fontId="29" fillId="0" borderId="50" xfId="0" applyFont="1" applyBorder="1" applyAlignment="1">
      <alignment horizontal="center" vertical="center" wrapText="1"/>
    </xf>
    <xf numFmtId="0" fontId="28" fillId="0" borderId="14" xfId="0" applyFont="1" applyBorder="1" applyAlignment="1">
      <alignment vertical="center"/>
    </xf>
    <xf numFmtId="164" fontId="9" fillId="0" borderId="39" xfId="0" applyNumberFormat="1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49" fontId="9" fillId="0" borderId="52" xfId="0" applyNumberFormat="1" applyFont="1" applyBorder="1" applyAlignment="1">
      <alignment horizontal="center" vertical="center" wrapText="1"/>
    </xf>
    <xf numFmtId="43" fontId="5" fillId="0" borderId="84" xfId="1" applyFont="1" applyBorder="1" applyAlignment="1">
      <alignment horizontal="center" vertical="center"/>
    </xf>
    <xf numFmtId="43" fontId="5" fillId="0" borderId="72" xfId="1" applyFont="1" applyBorder="1" applyAlignment="1">
      <alignment horizontal="center" vertical="center"/>
    </xf>
    <xf numFmtId="43" fontId="5" fillId="0" borderId="84" xfId="1" applyFont="1" applyFill="1" applyBorder="1" applyAlignment="1">
      <alignment horizontal="center" vertical="center"/>
    </xf>
    <xf numFmtId="43" fontId="5" fillId="0" borderId="72" xfId="1" applyFont="1" applyFill="1" applyBorder="1" applyAlignment="1">
      <alignment horizontal="center" vertical="center"/>
    </xf>
    <xf numFmtId="43" fontId="8" fillId="0" borderId="55" xfId="0" applyNumberFormat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7" fillId="0" borderId="99" xfId="0" applyFont="1" applyBorder="1" applyAlignment="1">
      <alignment vertical="center"/>
    </xf>
    <xf numFmtId="0" fontId="7" fillId="0" borderId="100" xfId="0" applyFont="1" applyBorder="1" applyAlignment="1">
      <alignment vertical="center"/>
    </xf>
    <xf numFmtId="43" fontId="7" fillId="0" borderId="84" xfId="1" applyFont="1" applyBorder="1" applyAlignment="1">
      <alignment horizontal="center" vertical="center"/>
    </xf>
    <xf numFmtId="43" fontId="7" fillId="0" borderId="72" xfId="1" applyFont="1" applyBorder="1" applyAlignment="1">
      <alignment horizontal="center" vertical="center"/>
    </xf>
    <xf numFmtId="43" fontId="7" fillId="0" borderId="84" xfId="1" applyFont="1" applyFill="1" applyBorder="1" applyAlignment="1">
      <alignment horizontal="center" vertical="center"/>
    </xf>
    <xf numFmtId="43" fontId="7" fillId="0" borderId="72" xfId="1" applyFont="1" applyFill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/>
    </xf>
    <xf numFmtId="0" fontId="5" fillId="0" borderId="1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left" vertical="center" wrapText="1"/>
    </xf>
    <xf numFmtId="0" fontId="9" fillId="0" borderId="3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43" fontId="7" fillId="0" borderId="52" xfId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3" fontId="7" fillId="0" borderId="109" xfId="1" applyFont="1" applyBorder="1" applyAlignment="1">
      <alignment horizontal="center" vertical="center"/>
    </xf>
    <xf numFmtId="43" fontId="7" fillId="0" borderId="109" xfId="1" applyFont="1" applyFill="1" applyBorder="1" applyAlignment="1">
      <alignment horizontal="center" vertical="center"/>
    </xf>
    <xf numFmtId="43" fontId="5" fillId="0" borderId="55" xfId="1" applyFont="1" applyBorder="1" applyAlignment="1">
      <alignment horizontal="center" vertical="center"/>
    </xf>
    <xf numFmtId="43" fontId="5" fillId="0" borderId="56" xfId="1" applyFont="1" applyBorder="1" applyAlignment="1">
      <alignment horizontal="center" vertical="center"/>
    </xf>
    <xf numFmtId="43" fontId="5" fillId="0" borderId="55" xfId="1" applyFont="1" applyFill="1" applyBorder="1" applyAlignment="1">
      <alignment horizontal="center" vertical="center"/>
    </xf>
    <xf numFmtId="43" fontId="5" fillId="0" borderId="56" xfId="1" applyFont="1" applyFill="1" applyBorder="1" applyAlignment="1">
      <alignment horizontal="center" vertical="center"/>
    </xf>
    <xf numFmtId="43" fontId="7" fillId="0" borderId="55" xfId="1" applyFont="1" applyBorder="1" applyAlignment="1">
      <alignment horizontal="center" vertical="center"/>
    </xf>
    <xf numFmtId="43" fontId="7" fillId="0" borderId="56" xfId="1" applyFont="1" applyBorder="1" applyAlignment="1">
      <alignment horizontal="center" vertical="center"/>
    </xf>
    <xf numFmtId="43" fontId="7" fillId="0" borderId="55" xfId="1" applyFont="1" applyFill="1" applyBorder="1" applyAlignment="1">
      <alignment horizontal="center" vertical="center"/>
    </xf>
    <xf numFmtId="43" fontId="7" fillId="0" borderId="56" xfId="1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43" fontId="9" fillId="0" borderId="109" xfId="1" applyFont="1" applyBorder="1" applyAlignment="1">
      <alignment horizontal="center" vertical="center" wrapText="1"/>
    </xf>
    <xf numFmtId="43" fontId="9" fillId="0" borderId="72" xfId="1" applyFont="1" applyBorder="1" applyAlignment="1">
      <alignment horizontal="center" vertical="center" wrapText="1"/>
    </xf>
    <xf numFmtId="43" fontId="9" fillId="0" borderId="109" xfId="1" applyFont="1" applyFill="1" applyBorder="1" applyAlignment="1">
      <alignment horizontal="center" vertical="center" wrapText="1"/>
    </xf>
    <xf numFmtId="43" fontId="9" fillId="0" borderId="72" xfId="1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 wrapText="1"/>
    </xf>
    <xf numFmtId="43" fontId="5" fillId="0" borderId="23" xfId="1" applyFont="1" applyFill="1" applyBorder="1" applyAlignment="1">
      <alignment horizontal="center" vertical="center"/>
    </xf>
    <xf numFmtId="43" fontId="5" fillId="0" borderId="25" xfId="1" applyFont="1" applyFill="1" applyBorder="1" applyAlignment="1">
      <alignment horizontal="center" vertical="center"/>
    </xf>
    <xf numFmtId="43" fontId="5" fillId="0" borderId="26" xfId="1" applyFont="1" applyFill="1" applyBorder="1" applyAlignment="1">
      <alignment horizontal="center" vertical="center"/>
    </xf>
    <xf numFmtId="43" fontId="7" fillId="0" borderId="124" xfId="1" applyFont="1" applyBorder="1" applyAlignment="1">
      <alignment horizontal="center" vertical="center"/>
    </xf>
    <xf numFmtId="43" fontId="7" fillId="0" borderId="124" xfId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43" fontId="7" fillId="0" borderId="146" xfId="1" applyFont="1" applyBorder="1" applyAlignment="1">
      <alignment horizontal="center" vertical="center"/>
    </xf>
    <xf numFmtId="43" fontId="7" fillId="0" borderId="147" xfId="1" applyFont="1" applyBorder="1" applyAlignment="1">
      <alignment horizontal="center" vertical="center"/>
    </xf>
    <xf numFmtId="43" fontId="7" fillId="6" borderId="146" xfId="1" applyFont="1" applyFill="1" applyBorder="1" applyAlignment="1">
      <alignment horizontal="center" vertical="center"/>
    </xf>
    <xf numFmtId="43" fontId="7" fillId="6" borderId="147" xfId="1" applyFont="1" applyFill="1" applyBorder="1" applyAlignment="1">
      <alignment horizontal="center" vertical="center"/>
    </xf>
    <xf numFmtId="43" fontId="7" fillId="0" borderId="146" xfId="1" applyFont="1" applyFill="1" applyBorder="1" applyAlignment="1">
      <alignment horizontal="center" vertical="center"/>
    </xf>
    <xf numFmtId="43" fontId="7" fillId="0" borderId="147" xfId="1" applyFont="1" applyFill="1" applyBorder="1" applyAlignment="1">
      <alignment horizontal="center" vertical="center"/>
    </xf>
    <xf numFmtId="43" fontId="5" fillId="0" borderId="27" xfId="1" applyFont="1" applyFill="1" applyBorder="1" applyAlignment="1">
      <alignment horizontal="center" vertical="center"/>
    </xf>
    <xf numFmtId="43" fontId="5" fillId="0" borderId="22" xfId="1" applyFont="1" applyFill="1" applyBorder="1" applyAlignment="1">
      <alignment horizontal="center" vertical="center"/>
    </xf>
    <xf numFmtId="43" fontId="7" fillId="0" borderId="144" xfId="1" applyFont="1" applyBorder="1" applyAlignment="1">
      <alignment horizontal="center" vertical="center"/>
    </xf>
    <xf numFmtId="43" fontId="7" fillId="0" borderId="145" xfId="1" applyFont="1" applyBorder="1" applyAlignment="1">
      <alignment horizontal="center" vertical="center"/>
    </xf>
    <xf numFmtId="43" fontId="7" fillId="0" borderId="144" xfId="1" applyFont="1" applyFill="1" applyBorder="1" applyAlignment="1">
      <alignment horizontal="center" vertical="center"/>
    </xf>
    <xf numFmtId="43" fontId="7" fillId="0" borderId="145" xfId="1" applyFont="1" applyFill="1" applyBorder="1" applyAlignment="1">
      <alignment horizontal="center" vertical="center"/>
    </xf>
    <xf numFmtId="0" fontId="7" fillId="0" borderId="41" xfId="0" applyFont="1" applyBorder="1"/>
    <xf numFmtId="0" fontId="7" fillId="0" borderId="42" xfId="0" applyFont="1" applyBorder="1"/>
    <xf numFmtId="0" fontId="7" fillId="0" borderId="5" xfId="0" applyFont="1" applyBorder="1"/>
    <xf numFmtId="0" fontId="7" fillId="0" borderId="9" xfId="0" applyFont="1" applyBorder="1"/>
    <xf numFmtId="43" fontId="9" fillId="0" borderId="22" xfId="1" applyFont="1" applyFill="1" applyBorder="1" applyAlignment="1">
      <alignment vertical="center" wrapText="1"/>
    </xf>
    <xf numFmtId="43" fontId="9" fillId="0" borderId="25" xfId="1" applyFont="1" applyFill="1" applyBorder="1" applyAlignment="1">
      <alignment vertical="center" wrapText="1"/>
    </xf>
    <xf numFmtId="43" fontId="9" fillId="6" borderId="88" xfId="1" applyFont="1" applyFill="1" applyBorder="1" applyAlignment="1">
      <alignment vertical="center" wrapText="1"/>
    </xf>
    <xf numFmtId="164" fontId="7" fillId="6" borderId="84" xfId="0" applyNumberFormat="1" applyFont="1" applyFill="1" applyBorder="1" applyAlignment="1">
      <alignment horizontal="center" wrapText="1"/>
    </xf>
    <xf numFmtId="164" fontId="7" fillId="6" borderId="72" xfId="0" applyNumberFormat="1" applyFont="1" applyFill="1" applyBorder="1" applyAlignment="1">
      <alignment horizontal="center" wrapText="1"/>
    </xf>
    <xf numFmtId="43" fontId="7" fillId="0" borderId="121" xfId="1" applyFont="1" applyFill="1" applyBorder="1" applyAlignment="1">
      <alignment wrapText="1"/>
    </xf>
  </cellXfs>
  <cellStyles count="8">
    <cellStyle name="Comma" xfId="1" builtinId="3"/>
    <cellStyle name="Comma 2" xfId="4" xr:uid="{6777EE9D-F8D3-46A2-BD53-8FBDACBD8CC6}"/>
    <cellStyle name="Comma 2 2" xfId="7" xr:uid="{526D0EA8-21E5-4CB5-B94F-29D359DDA24E}"/>
    <cellStyle name="Comma 3" xfId="5" xr:uid="{531B65E4-92C7-4463-BDDC-92C8C7718329}"/>
    <cellStyle name="Normal" xfId="0" builtinId="0"/>
    <cellStyle name="Normal 2" xfId="3" xr:uid="{A42799BF-461B-479D-A923-118FE0C30F56}"/>
    <cellStyle name="Normal 2 2" xfId="6" xr:uid="{164F9E85-7A3E-46D8-A79D-BBC03FBB446C}"/>
    <cellStyle name="Normal 3" xfId="2" xr:uid="{FF730BBE-931D-4E63-82E4-AFD9606BE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ownloads\Copy%20of%20Book2(1).xlsx" TargetMode="External"/><Relationship Id="rId1" Type="http://schemas.openxmlformats.org/officeDocument/2006/relationships/externalLinkPath" Target="Copy%20of%20Book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1_Recon_Crude Lifting"/>
      <sheetName val="3.1_Recon_Fis_Prod_NUPRC+Coy"/>
      <sheetName val="Recon_Gas Production "/>
      <sheetName val="Sheet1"/>
    </sheetNames>
    <sheetDataSet>
      <sheetData sheetId="0" refreshError="1">
        <row r="5">
          <cell r="F5">
            <v>380000</v>
          </cell>
          <cell r="H5">
            <v>359648</v>
          </cell>
        </row>
        <row r="7">
          <cell r="H7">
            <v>2120000</v>
          </cell>
        </row>
        <row r="8">
          <cell r="H8">
            <v>760975</v>
          </cell>
        </row>
        <row r="10">
          <cell r="H10">
            <v>3805732</v>
          </cell>
        </row>
        <row r="12">
          <cell r="H12">
            <v>522948</v>
          </cell>
        </row>
        <row r="13">
          <cell r="H13">
            <v>0</v>
          </cell>
        </row>
        <row r="14">
          <cell r="H14">
            <v>368117</v>
          </cell>
        </row>
        <row r="15">
          <cell r="H15">
            <v>19573878</v>
          </cell>
        </row>
        <row r="16">
          <cell r="H16">
            <v>0</v>
          </cell>
        </row>
        <row r="17">
          <cell r="H17">
            <v>3997656</v>
          </cell>
        </row>
        <row r="18">
          <cell r="H18">
            <v>0</v>
          </cell>
        </row>
        <row r="19">
          <cell r="H19">
            <v>14132914</v>
          </cell>
        </row>
        <row r="20">
          <cell r="H20">
            <v>4926387</v>
          </cell>
        </row>
        <row r="21">
          <cell r="H21">
            <v>40000</v>
          </cell>
        </row>
        <row r="22">
          <cell r="H22">
            <v>4760</v>
          </cell>
        </row>
        <row r="23">
          <cell r="H23">
            <v>276057</v>
          </cell>
        </row>
        <row r="29">
          <cell r="H29">
            <v>600000</v>
          </cell>
        </row>
        <row r="30">
          <cell r="H30">
            <v>1243464</v>
          </cell>
        </row>
        <row r="32">
          <cell r="H32">
            <v>940000</v>
          </cell>
        </row>
        <row r="33">
          <cell r="H33">
            <v>5697710</v>
          </cell>
        </row>
        <row r="34">
          <cell r="H34">
            <v>2957023</v>
          </cell>
        </row>
        <row r="35">
          <cell r="H35">
            <v>4827380</v>
          </cell>
        </row>
        <row r="36">
          <cell r="H36">
            <v>19334952</v>
          </cell>
        </row>
        <row r="37">
          <cell r="H37">
            <v>4501926</v>
          </cell>
        </row>
        <row r="38">
          <cell r="H38">
            <v>0</v>
          </cell>
        </row>
        <row r="39">
          <cell r="H39">
            <v>500868</v>
          </cell>
        </row>
        <row r="40">
          <cell r="H40">
            <v>3950830</v>
          </cell>
        </row>
        <row r="41">
          <cell r="I41">
            <v>203476</v>
          </cell>
        </row>
        <row r="42">
          <cell r="H42">
            <v>4996016</v>
          </cell>
        </row>
        <row r="43">
          <cell r="H43">
            <v>6552878</v>
          </cell>
        </row>
        <row r="44">
          <cell r="H44">
            <v>1110000</v>
          </cell>
        </row>
        <row r="45">
          <cell r="H45">
            <v>233142</v>
          </cell>
        </row>
        <row r="46">
          <cell r="H46">
            <v>1785466</v>
          </cell>
        </row>
        <row r="47">
          <cell r="H47">
            <v>237611</v>
          </cell>
        </row>
        <row r="49">
          <cell r="H49">
            <v>1165982</v>
          </cell>
        </row>
        <row r="50">
          <cell r="H50">
            <v>1811548</v>
          </cell>
        </row>
        <row r="51">
          <cell r="H51">
            <v>0</v>
          </cell>
        </row>
        <row r="53">
          <cell r="H53">
            <v>1522892</v>
          </cell>
        </row>
        <row r="54">
          <cell r="H54">
            <v>2949915</v>
          </cell>
        </row>
        <row r="55">
          <cell r="H55">
            <v>1397240</v>
          </cell>
        </row>
        <row r="56">
          <cell r="H56">
            <v>2047446</v>
          </cell>
        </row>
        <row r="57">
          <cell r="H57">
            <v>394135</v>
          </cell>
        </row>
        <row r="58">
          <cell r="H58">
            <v>1530000</v>
          </cell>
        </row>
        <row r="59">
          <cell r="H59">
            <v>341133</v>
          </cell>
        </row>
        <row r="61">
          <cell r="H61">
            <v>997948</v>
          </cell>
        </row>
        <row r="62">
          <cell r="H62">
            <v>230000</v>
          </cell>
        </row>
        <row r="63">
          <cell r="H63">
            <v>3184380</v>
          </cell>
        </row>
        <row r="64">
          <cell r="H64">
            <v>21459151</v>
          </cell>
        </row>
        <row r="65">
          <cell r="H65">
            <v>5378448</v>
          </cell>
        </row>
        <row r="66">
          <cell r="H66">
            <v>3363808</v>
          </cell>
        </row>
        <row r="67">
          <cell r="H67">
            <v>3608121</v>
          </cell>
        </row>
        <row r="68">
          <cell r="H68">
            <v>2300041.7000000002</v>
          </cell>
        </row>
        <row r="69">
          <cell r="H69">
            <v>6648182</v>
          </cell>
        </row>
        <row r="71">
          <cell r="H71">
            <v>12669665</v>
          </cell>
        </row>
        <row r="72">
          <cell r="H72">
            <v>2036447</v>
          </cell>
        </row>
        <row r="73">
          <cell r="H73">
            <v>1893180</v>
          </cell>
        </row>
        <row r="74">
          <cell r="H74">
            <v>29553796</v>
          </cell>
        </row>
        <row r="75">
          <cell r="H75">
            <v>6594539</v>
          </cell>
        </row>
        <row r="76">
          <cell r="H76">
            <v>1107314</v>
          </cell>
        </row>
        <row r="77">
          <cell r="H77">
            <v>3123979</v>
          </cell>
        </row>
        <row r="78">
          <cell r="H78">
            <v>4570000</v>
          </cell>
        </row>
        <row r="79">
          <cell r="H79">
            <v>21872703</v>
          </cell>
        </row>
        <row r="80">
          <cell r="H80">
            <v>16341396</v>
          </cell>
        </row>
        <row r="81">
          <cell r="H81">
            <v>20674588</v>
          </cell>
        </row>
        <row r="82">
          <cell r="H82">
            <v>4985767</v>
          </cell>
        </row>
        <row r="83">
          <cell r="H83">
            <v>2992834</v>
          </cell>
        </row>
        <row r="84">
          <cell r="H84">
            <v>6937536</v>
          </cell>
        </row>
        <row r="85">
          <cell r="H85">
            <v>21372236</v>
          </cell>
        </row>
        <row r="87">
          <cell r="H87">
            <v>0</v>
          </cell>
        </row>
        <row r="88">
          <cell r="H88">
            <v>516235</v>
          </cell>
        </row>
        <row r="89">
          <cell r="H89">
            <v>25708896</v>
          </cell>
        </row>
        <row r="90">
          <cell r="H90">
            <v>2841483</v>
          </cell>
        </row>
        <row r="92">
          <cell r="H92">
            <v>3891804</v>
          </cell>
        </row>
        <row r="94">
          <cell r="H94">
            <v>370000</v>
          </cell>
        </row>
        <row r="95">
          <cell r="H95">
            <v>47150</v>
          </cell>
        </row>
        <row r="96">
          <cell r="H96">
            <v>158112</v>
          </cell>
        </row>
        <row r="97">
          <cell r="H97">
            <v>142695</v>
          </cell>
        </row>
        <row r="98">
          <cell r="H98">
            <v>1018622</v>
          </cell>
        </row>
        <row r="99">
          <cell r="H99">
            <v>34620</v>
          </cell>
        </row>
        <row r="100">
          <cell r="H100">
            <v>869562</v>
          </cell>
        </row>
        <row r="101">
          <cell r="H101">
            <v>3946503</v>
          </cell>
        </row>
        <row r="102">
          <cell r="H102">
            <v>5946742</v>
          </cell>
        </row>
        <row r="103">
          <cell r="H103">
            <v>2998424</v>
          </cell>
        </row>
        <row r="104">
          <cell r="H104">
            <v>3001561</v>
          </cell>
        </row>
        <row r="105">
          <cell r="H105">
            <v>3952688</v>
          </cell>
        </row>
        <row r="106">
          <cell r="H106">
            <v>5578000</v>
          </cell>
        </row>
        <row r="107">
          <cell r="H107">
            <v>776515</v>
          </cell>
        </row>
        <row r="108">
          <cell r="H108">
            <v>15359446</v>
          </cell>
        </row>
        <row r="109">
          <cell r="H109">
            <v>2289534</v>
          </cell>
        </row>
        <row r="110">
          <cell r="H110">
            <v>2265000</v>
          </cell>
        </row>
        <row r="112">
          <cell r="H112">
            <v>3437909</v>
          </cell>
        </row>
        <row r="113">
          <cell r="H113">
            <v>14139066</v>
          </cell>
        </row>
        <row r="114">
          <cell r="H114">
            <v>4753036</v>
          </cell>
        </row>
        <row r="115">
          <cell r="H115">
            <v>2255650</v>
          </cell>
        </row>
        <row r="116">
          <cell r="H116">
            <v>1943932</v>
          </cell>
        </row>
        <row r="117">
          <cell r="H117">
            <v>8598867</v>
          </cell>
        </row>
        <row r="118">
          <cell r="H118">
            <v>197226</v>
          </cell>
        </row>
        <row r="119">
          <cell r="H119">
            <v>1988861</v>
          </cell>
        </row>
        <row r="120">
          <cell r="H120">
            <v>2036805</v>
          </cell>
        </row>
        <row r="121">
          <cell r="H121">
            <v>3105516</v>
          </cell>
        </row>
        <row r="122">
          <cell r="H122">
            <v>995675</v>
          </cell>
        </row>
        <row r="123">
          <cell r="H123">
            <v>3064568</v>
          </cell>
        </row>
        <row r="124">
          <cell r="H124">
            <v>14204719</v>
          </cell>
        </row>
        <row r="125">
          <cell r="H125">
            <v>6170762</v>
          </cell>
        </row>
        <row r="126">
          <cell r="H126">
            <v>9132913</v>
          </cell>
        </row>
        <row r="127">
          <cell r="I127">
            <v>605861</v>
          </cell>
        </row>
        <row r="128">
          <cell r="I128">
            <v>2307150.4500000002</v>
          </cell>
        </row>
        <row r="129">
          <cell r="H129">
            <v>0</v>
          </cell>
        </row>
      </sheetData>
      <sheetData sheetId="1" refreshError="1">
        <row r="9">
          <cell r="E9">
            <v>161915</v>
          </cell>
          <cell r="F9">
            <v>131376</v>
          </cell>
        </row>
        <row r="10">
          <cell r="F10">
            <v>3449516</v>
          </cell>
        </row>
        <row r="11">
          <cell r="F11">
            <v>4249749</v>
          </cell>
        </row>
        <row r="14">
          <cell r="F14">
            <v>879973</v>
          </cell>
        </row>
        <row r="15">
          <cell r="F15">
            <v>3788539</v>
          </cell>
        </row>
        <row r="16">
          <cell r="F16">
            <v>706023</v>
          </cell>
        </row>
        <row r="17">
          <cell r="F17">
            <v>62416</v>
          </cell>
        </row>
        <row r="18">
          <cell r="F18">
            <v>143964</v>
          </cell>
        </row>
        <row r="19">
          <cell r="F19">
            <v>45749090</v>
          </cell>
        </row>
        <row r="20">
          <cell r="F20">
            <v>6811664</v>
          </cell>
        </row>
        <row r="21">
          <cell r="F21">
            <v>182771</v>
          </cell>
        </row>
        <row r="23">
          <cell r="F23">
            <v>304493</v>
          </cell>
        </row>
        <row r="25">
          <cell r="F25">
            <v>56221</v>
          </cell>
        </row>
        <row r="26">
          <cell r="F26">
            <v>986330.92999999982</v>
          </cell>
        </row>
        <row r="27">
          <cell r="F27">
            <v>1265736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937652</v>
          </cell>
        </row>
        <row r="31">
          <cell r="F31">
            <v>23446681</v>
          </cell>
        </row>
        <row r="32">
          <cell r="F32">
            <v>12406464</v>
          </cell>
        </row>
        <row r="33">
          <cell r="F33">
            <v>240927</v>
          </cell>
        </row>
        <row r="34">
          <cell r="F34">
            <v>15140302</v>
          </cell>
        </row>
        <row r="35">
          <cell r="F35">
            <v>289917</v>
          </cell>
        </row>
        <row r="36">
          <cell r="F36">
            <v>3319757</v>
          </cell>
        </row>
        <row r="37">
          <cell r="F37">
            <v>199189</v>
          </cell>
        </row>
        <row r="38">
          <cell r="F38">
            <v>7292831</v>
          </cell>
        </row>
        <row r="39">
          <cell r="F39">
            <v>3145494</v>
          </cell>
        </row>
        <row r="41">
          <cell r="F41">
            <v>10739373</v>
          </cell>
        </row>
        <row r="42">
          <cell r="F42">
            <v>48170230</v>
          </cell>
        </row>
        <row r="43">
          <cell r="F43">
            <v>59771</v>
          </cell>
        </row>
        <row r="44">
          <cell r="F44">
            <v>730586</v>
          </cell>
        </row>
        <row r="45">
          <cell r="F45">
            <v>2602293</v>
          </cell>
        </row>
        <row r="46">
          <cell r="F46">
            <v>7251616</v>
          </cell>
        </row>
        <row r="47">
          <cell r="F47">
            <v>438840</v>
          </cell>
        </row>
        <row r="48">
          <cell r="F48">
            <v>80260</v>
          </cell>
        </row>
        <row r="50">
          <cell r="F50">
            <v>5525132.2000000002</v>
          </cell>
        </row>
        <row r="51">
          <cell r="F51">
            <v>654540</v>
          </cell>
        </row>
        <row r="52">
          <cell r="F52">
            <v>4274964</v>
          </cell>
        </row>
        <row r="53">
          <cell r="F53">
            <v>3244129</v>
          </cell>
        </row>
        <row r="54">
          <cell r="F54">
            <v>337244</v>
          </cell>
        </row>
        <row r="55">
          <cell r="F55">
            <v>8437796</v>
          </cell>
        </row>
        <row r="56">
          <cell r="F56">
            <v>838603.6</v>
          </cell>
        </row>
        <row r="57">
          <cell r="F57">
            <v>11231039</v>
          </cell>
        </row>
        <row r="58">
          <cell r="F58">
            <v>3844566</v>
          </cell>
        </row>
        <row r="59">
          <cell r="F59">
            <v>211709</v>
          </cell>
        </row>
        <row r="60">
          <cell r="F60">
            <v>2136325</v>
          </cell>
        </row>
        <row r="61">
          <cell r="F61">
            <v>1322503.48</v>
          </cell>
        </row>
        <row r="62">
          <cell r="F62">
            <v>569210.75</v>
          </cell>
        </row>
        <row r="63">
          <cell r="F63">
            <v>1728976.2800000003</v>
          </cell>
        </row>
        <row r="64">
          <cell r="F64">
            <v>121906.07</v>
          </cell>
        </row>
        <row r="65">
          <cell r="F65">
            <v>191012.90000000002</v>
          </cell>
        </row>
        <row r="66">
          <cell r="F66">
            <v>514624</v>
          </cell>
        </row>
        <row r="67">
          <cell r="F67">
            <v>193037</v>
          </cell>
        </row>
        <row r="68">
          <cell r="F68">
            <v>57716</v>
          </cell>
        </row>
        <row r="69">
          <cell r="F69">
            <v>3654516</v>
          </cell>
        </row>
        <row r="70">
          <cell r="F70">
            <v>750458</v>
          </cell>
        </row>
        <row r="71">
          <cell r="F71">
            <v>66904</v>
          </cell>
        </row>
        <row r="72">
          <cell r="F72">
            <v>46969</v>
          </cell>
        </row>
        <row r="73">
          <cell r="F73">
            <v>1169854</v>
          </cell>
        </row>
        <row r="74">
          <cell r="F74">
            <v>158112</v>
          </cell>
        </row>
        <row r="75">
          <cell r="F75">
            <v>28675</v>
          </cell>
        </row>
        <row r="76">
          <cell r="F76">
            <v>971507</v>
          </cell>
        </row>
        <row r="78">
          <cell r="F78">
            <v>17736198</v>
          </cell>
        </row>
        <row r="79">
          <cell r="F79">
            <v>3139918</v>
          </cell>
        </row>
        <row r="80">
          <cell r="F80">
            <v>5260255</v>
          </cell>
        </row>
        <row r="81">
          <cell r="F81">
            <v>6020652</v>
          </cell>
        </row>
        <row r="82">
          <cell r="F82">
            <v>944749</v>
          </cell>
        </row>
        <row r="83">
          <cell r="F83">
            <v>0</v>
          </cell>
        </row>
        <row r="84">
          <cell r="F84">
            <v>45548252</v>
          </cell>
        </row>
        <row r="85">
          <cell r="F85">
            <v>33009600</v>
          </cell>
        </row>
        <row r="86">
          <cell r="F86">
            <v>6325996</v>
          </cell>
        </row>
        <row r="87">
          <cell r="F87">
            <v>10213674</v>
          </cell>
        </row>
        <row r="88">
          <cell r="F88">
            <v>1354737</v>
          </cell>
        </row>
        <row r="89">
          <cell r="F89">
            <v>35676927</v>
          </cell>
        </row>
        <row r="90">
          <cell r="F90">
            <v>103373</v>
          </cell>
        </row>
        <row r="91">
          <cell r="F91">
            <v>4737968</v>
          </cell>
        </row>
        <row r="92">
          <cell r="F92">
            <v>36146090</v>
          </cell>
        </row>
        <row r="95">
          <cell r="F95">
            <v>698411</v>
          </cell>
        </row>
        <row r="96">
          <cell r="F96">
            <v>9687</v>
          </cell>
        </row>
        <row r="97">
          <cell r="F97">
            <v>554854</v>
          </cell>
        </row>
      </sheetData>
      <sheetData sheetId="2" refreshError="1">
        <row r="9">
          <cell r="E9">
            <v>280.17700000000002</v>
          </cell>
          <cell r="F9">
            <v>207.786</v>
          </cell>
        </row>
        <row r="10">
          <cell r="F10">
            <v>9690.85</v>
          </cell>
        </row>
        <row r="11">
          <cell r="F11">
            <v>4640.5802750000003</v>
          </cell>
        </row>
        <row r="15">
          <cell r="F15">
            <v>15862.254000000003</v>
          </cell>
        </row>
        <row r="16">
          <cell r="F16">
            <v>1548.126</v>
          </cell>
        </row>
        <row r="17">
          <cell r="F17">
            <v>4121.4849999999997</v>
          </cell>
        </row>
        <row r="19">
          <cell r="F19">
            <v>115.98400000000002</v>
          </cell>
        </row>
        <row r="20">
          <cell r="F20">
            <v>94.137</v>
          </cell>
        </row>
        <row r="21">
          <cell r="F21">
            <v>46436.852428297178</v>
          </cell>
        </row>
        <row r="24">
          <cell r="F24">
            <v>114396.32396182389</v>
          </cell>
        </row>
        <row r="26">
          <cell r="F26">
            <v>36276.673892450264</v>
          </cell>
        </row>
        <row r="30">
          <cell r="F30">
            <v>124.18341400000001</v>
          </cell>
        </row>
        <row r="31">
          <cell r="F31">
            <v>3967.8142499999999</v>
          </cell>
        </row>
        <row r="34">
          <cell r="F34">
            <v>668.83299999999997</v>
          </cell>
        </row>
        <row r="35">
          <cell r="F35">
            <v>946.81500000000005</v>
          </cell>
        </row>
        <row r="36">
          <cell r="F36">
            <v>6885.5349200000001</v>
          </cell>
        </row>
        <row r="37">
          <cell r="F37">
            <v>181.52160000000001</v>
          </cell>
        </row>
        <row r="38">
          <cell r="F38">
            <v>93204.04955366136</v>
          </cell>
        </row>
        <row r="39">
          <cell r="F39">
            <v>57659.54283882679</v>
          </cell>
        </row>
        <row r="43">
          <cell r="F43">
            <v>47106.5942</v>
          </cell>
        </row>
        <row r="44">
          <cell r="F44">
            <v>9182.2900000000009</v>
          </cell>
        </row>
        <row r="45">
          <cell r="F45">
            <v>2034.02</v>
          </cell>
        </row>
        <row r="46">
          <cell r="F46">
            <v>1991.3262459999999</v>
          </cell>
        </row>
        <row r="47">
          <cell r="F47">
            <v>0</v>
          </cell>
        </row>
        <row r="48">
          <cell r="F48">
            <v>13666.717708664355</v>
          </cell>
        </row>
        <row r="50">
          <cell r="F50">
            <v>799.702</v>
          </cell>
        </row>
        <row r="51">
          <cell r="F51">
            <v>146025.79560000001</v>
          </cell>
        </row>
        <row r="53">
          <cell r="F53">
            <v>17532.61</v>
          </cell>
        </row>
        <row r="54">
          <cell r="F54">
            <v>71198.91350000001</v>
          </cell>
        </row>
        <row r="55">
          <cell r="F55">
            <v>66318.276000000013</v>
          </cell>
        </row>
        <row r="56">
          <cell r="F56">
            <v>5781.9846200000002</v>
          </cell>
        </row>
        <row r="57">
          <cell r="F57">
            <v>478.4744</v>
          </cell>
        </row>
        <row r="58">
          <cell r="F58">
            <v>193.452</v>
          </cell>
        </row>
        <row r="59">
          <cell r="F59">
            <v>10456.450000000001</v>
          </cell>
        </row>
        <row r="60">
          <cell r="F60">
            <v>11477.297954</v>
          </cell>
        </row>
        <row r="61">
          <cell r="F61">
            <v>164909.62706100001</v>
          </cell>
        </row>
        <row r="62">
          <cell r="F62">
            <v>0</v>
          </cell>
        </row>
        <row r="63">
          <cell r="F63">
            <v>15202.475646999999</v>
          </cell>
        </row>
        <row r="65">
          <cell r="F65">
            <v>923.87199999999996</v>
          </cell>
        </row>
        <row r="66">
          <cell r="F66">
            <v>7478.23</v>
          </cell>
        </row>
        <row r="68">
          <cell r="F68">
            <v>4616.9153999999999</v>
          </cell>
        </row>
        <row r="69">
          <cell r="F69">
            <v>3928.2128070856384</v>
          </cell>
        </row>
        <row r="70">
          <cell r="F70">
            <v>3956.7318905873108</v>
          </cell>
        </row>
        <row r="71">
          <cell r="F71">
            <v>98864.025949999996</v>
          </cell>
        </row>
        <row r="72">
          <cell r="F72">
            <v>14531.353397336394</v>
          </cell>
        </row>
        <row r="73">
          <cell r="F73">
            <v>6934.1676594678611</v>
          </cell>
        </row>
        <row r="74">
          <cell r="F74">
            <v>1041.8715000000002</v>
          </cell>
        </row>
        <row r="75">
          <cell r="F75">
            <v>728.8185363333331</v>
          </cell>
        </row>
        <row r="76">
          <cell r="F76">
            <v>32695.034</v>
          </cell>
        </row>
        <row r="77">
          <cell r="F77">
            <v>2313.48</v>
          </cell>
        </row>
        <row r="78">
          <cell r="F78">
            <v>5144.2899999999991</v>
          </cell>
        </row>
        <row r="79">
          <cell r="F79">
            <v>55546.164466048736</v>
          </cell>
        </row>
        <row r="80">
          <cell r="F80">
            <v>7427.6429639996486</v>
          </cell>
        </row>
        <row r="83">
          <cell r="F83">
            <v>5252.6729999999998</v>
          </cell>
        </row>
        <row r="84">
          <cell r="F84">
            <v>10084.814332800001</v>
          </cell>
        </row>
        <row r="85">
          <cell r="F85">
            <v>0</v>
          </cell>
        </row>
        <row r="86">
          <cell r="F86">
            <v>647.80999999999995</v>
          </cell>
        </row>
        <row r="87">
          <cell r="F87">
            <v>10444.680021437372</v>
          </cell>
        </row>
        <row r="90">
          <cell r="F90">
            <v>51631.505750679207</v>
          </cell>
        </row>
        <row r="91">
          <cell r="F91">
            <v>149.83607385567208</v>
          </cell>
        </row>
        <row r="92">
          <cell r="F92">
            <v>80499.644468195722</v>
          </cell>
        </row>
        <row r="93">
          <cell r="F93">
            <v>16545.684649999999</v>
          </cell>
        </row>
        <row r="94">
          <cell r="F94">
            <v>2602.3303269999997</v>
          </cell>
        </row>
        <row r="95">
          <cell r="F95">
            <v>1536.0996910000001</v>
          </cell>
        </row>
        <row r="96">
          <cell r="F96">
            <v>891.94382315163693</v>
          </cell>
        </row>
        <row r="97">
          <cell r="F97">
            <v>32565.648431228816</v>
          </cell>
        </row>
        <row r="100">
          <cell r="F100">
            <v>3.4064714009452997E-2</v>
          </cell>
        </row>
        <row r="101">
          <cell r="F101">
            <v>1.3935285990546501E-2</v>
          </cell>
        </row>
        <row r="102">
          <cell r="F102">
            <v>33619.077360607866</v>
          </cell>
        </row>
        <row r="103">
          <cell r="F103">
            <v>4.2924999999999907</v>
          </cell>
        </row>
        <row r="104">
          <cell r="F104">
            <v>253907.40976628385</v>
          </cell>
        </row>
        <row r="105">
          <cell r="F105">
            <v>82.293311082289634</v>
          </cell>
        </row>
        <row r="106">
          <cell r="F106">
            <v>2514.7415155334447</v>
          </cell>
        </row>
        <row r="107">
          <cell r="F107">
            <v>5444.3165916380703</v>
          </cell>
        </row>
        <row r="108">
          <cell r="F108">
            <v>13065.876656593002</v>
          </cell>
        </row>
        <row r="109">
          <cell r="F109">
            <v>28989.533425615293</v>
          </cell>
        </row>
        <row r="111">
          <cell r="F111">
            <v>10862.214395583891</v>
          </cell>
        </row>
        <row r="112">
          <cell r="F112">
            <v>153044.45382465431</v>
          </cell>
        </row>
        <row r="114">
          <cell r="F114">
            <v>110231.30698012876</v>
          </cell>
        </row>
        <row r="115">
          <cell r="F115">
            <v>153745.23870874732</v>
          </cell>
        </row>
        <row r="116">
          <cell r="F116">
            <v>2274.8196286031798</v>
          </cell>
        </row>
        <row r="117">
          <cell r="F117">
            <v>18771.261432746182</v>
          </cell>
        </row>
        <row r="120">
          <cell r="F120">
            <v>557.86</v>
          </cell>
        </row>
        <row r="121">
          <cell r="F121">
            <v>448.94907517655503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10"/>
  <sheetViews>
    <sheetView tabSelected="1" zoomScale="60" zoomScaleNormal="60" workbookViewId="0">
      <pane xSplit="13" ySplit="3" topLeftCell="N528" activePane="bottomRight" state="frozen"/>
      <selection pane="topRight" activeCell="M1" sqref="M1"/>
      <selection pane="bottomLeft" activeCell="A4" sqref="A4"/>
      <selection pane="bottomRight" activeCell="I540" sqref="I540"/>
    </sheetView>
  </sheetViews>
  <sheetFormatPr defaultColWidth="14.453125" defaultRowHeight="15" customHeight="1"/>
  <cols>
    <col min="1" max="1" width="33.81640625" style="25" customWidth="1"/>
    <col min="2" max="2" width="16.81640625" style="25" customWidth="1"/>
    <col min="3" max="3" width="24.54296875" style="25" customWidth="1"/>
    <col min="4" max="5" width="16.81640625" style="25" customWidth="1"/>
    <col min="6" max="7" width="15.81640625" style="25" customWidth="1"/>
    <col min="8" max="8" width="20.54296875" style="25" customWidth="1"/>
    <col min="9" max="9" width="17.54296875" style="25" customWidth="1"/>
    <col min="10" max="10" width="22.26953125" style="25" customWidth="1"/>
    <col min="11" max="11" width="14.54296875" style="25" customWidth="1"/>
    <col min="12" max="12" width="25.26953125" style="25" customWidth="1"/>
    <col min="13" max="13" width="22.26953125" style="62" customWidth="1"/>
    <col min="14" max="14" width="25.7265625" style="63" customWidth="1"/>
    <col min="15" max="15" width="29.26953125" style="25" customWidth="1"/>
    <col min="16" max="16" width="26.81640625" style="25" customWidth="1"/>
    <col min="17" max="17" width="32.453125" style="25" customWidth="1"/>
    <col min="18" max="18" width="26.1796875" style="25" customWidth="1"/>
    <col min="19" max="19" width="27" style="25" customWidth="1"/>
    <col min="20" max="20" width="28" style="25" customWidth="1"/>
    <col min="21" max="21" width="27.54296875" style="25" customWidth="1"/>
    <col min="22" max="22" width="20.7265625" style="25" customWidth="1"/>
    <col min="23" max="23" width="18" style="25" customWidth="1"/>
    <col min="24" max="24" width="27.81640625" style="25" customWidth="1"/>
    <col min="25" max="25" width="27.54296875" style="25" customWidth="1"/>
    <col min="26" max="26" width="32" style="25" customWidth="1"/>
    <col min="27" max="27" width="24.54296875" style="25" customWidth="1"/>
    <col min="28" max="28" width="22" style="25" customWidth="1"/>
    <col min="29" max="29" width="21.81640625" style="25" customWidth="1"/>
    <col min="30" max="30" width="27" style="25" customWidth="1"/>
    <col min="31" max="31" width="25.453125" style="25" customWidth="1"/>
    <col min="32" max="32" width="18" style="25" customWidth="1"/>
    <col min="33" max="33" width="27.7265625" style="25" customWidth="1"/>
    <col min="34" max="34" width="26.81640625" style="25" customWidth="1"/>
    <col min="35" max="35" width="23.26953125" style="25" customWidth="1"/>
    <col min="36" max="36" width="22.54296875" style="25" customWidth="1"/>
    <col min="37" max="37" width="32" style="439" customWidth="1"/>
    <col min="38" max="38" width="9.1796875" style="25" customWidth="1"/>
    <col min="39" max="16384" width="14.453125" style="25"/>
  </cols>
  <sheetData>
    <row r="1" spans="1:38" ht="7" customHeight="1" thickBot="1">
      <c r="A1" s="5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0"/>
      <c r="N1" s="51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422"/>
      <c r="AL1" s="7"/>
    </row>
    <row r="2" spans="1:38" ht="10.5" customHeight="1">
      <c r="A2" s="441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3"/>
      <c r="N2" s="444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7"/>
    </row>
    <row r="3" spans="1:38" ht="148.5" customHeight="1" thickBot="1">
      <c r="A3" s="712"/>
      <c r="B3" s="574"/>
      <c r="C3" s="222" t="s">
        <v>0</v>
      </c>
      <c r="D3" s="222" t="s">
        <v>1</v>
      </c>
      <c r="E3" s="222" t="s">
        <v>2</v>
      </c>
      <c r="F3" s="222" t="s">
        <v>3</v>
      </c>
      <c r="G3" s="222" t="s">
        <v>4</v>
      </c>
      <c r="H3" s="222" t="s">
        <v>5</v>
      </c>
      <c r="I3" s="495" t="s">
        <v>6</v>
      </c>
      <c r="J3" s="222" t="s">
        <v>374</v>
      </c>
      <c r="K3" s="222" t="s">
        <v>7</v>
      </c>
      <c r="L3" s="228" t="s">
        <v>8</v>
      </c>
      <c r="M3" s="232" t="s">
        <v>9</v>
      </c>
      <c r="N3" s="233" t="s">
        <v>10</v>
      </c>
      <c r="O3" s="222" t="s">
        <v>11</v>
      </c>
      <c r="P3" s="222" t="s">
        <v>12</v>
      </c>
      <c r="Q3" s="222" t="s">
        <v>13</v>
      </c>
      <c r="R3" s="222" t="s">
        <v>14</v>
      </c>
      <c r="S3" s="222" t="s">
        <v>15</v>
      </c>
      <c r="T3" s="222" t="s">
        <v>16</v>
      </c>
      <c r="U3" s="222" t="s">
        <v>17</v>
      </c>
      <c r="V3" s="234" t="s">
        <v>18</v>
      </c>
      <c r="W3" s="222" t="s">
        <v>19</v>
      </c>
      <c r="X3" s="222" t="s">
        <v>20</v>
      </c>
      <c r="Y3" s="222" t="s">
        <v>21</v>
      </c>
      <c r="Z3" s="222" t="s">
        <v>22</v>
      </c>
      <c r="AA3" s="222" t="s">
        <v>23</v>
      </c>
      <c r="AB3" s="222" t="s">
        <v>24</v>
      </c>
      <c r="AC3" s="222" t="s">
        <v>25</v>
      </c>
      <c r="AD3" s="222" t="s">
        <v>26</v>
      </c>
      <c r="AE3" s="222" t="s">
        <v>27</v>
      </c>
      <c r="AF3" s="222" t="s">
        <v>321</v>
      </c>
      <c r="AG3" s="222" t="s">
        <v>29</v>
      </c>
      <c r="AH3" s="222" t="s">
        <v>30</v>
      </c>
      <c r="AI3" s="222" t="s">
        <v>31</v>
      </c>
      <c r="AJ3" s="222" t="s">
        <v>322</v>
      </c>
      <c r="AK3" s="222" t="s">
        <v>33</v>
      </c>
      <c r="AL3" s="43"/>
    </row>
    <row r="4" spans="1:38" ht="60" customHeight="1">
      <c r="A4" s="763" t="s">
        <v>451</v>
      </c>
      <c r="B4" s="764"/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64"/>
      <c r="W4" s="764"/>
      <c r="X4" s="764"/>
      <c r="Y4" s="764"/>
      <c r="Z4" s="764"/>
      <c r="AA4" s="764"/>
      <c r="AB4" s="764"/>
      <c r="AC4" s="764"/>
      <c r="AD4" s="764"/>
      <c r="AE4" s="764"/>
      <c r="AF4" s="764"/>
      <c r="AG4" s="764"/>
      <c r="AH4" s="764"/>
      <c r="AI4" s="764"/>
      <c r="AJ4" s="764"/>
      <c r="AK4" s="765"/>
      <c r="AL4" s="43"/>
    </row>
    <row r="5" spans="1:38" ht="38.25" customHeight="1">
      <c r="A5" s="378" t="s">
        <v>452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423"/>
      <c r="AL5" s="43"/>
    </row>
    <row r="6" spans="1:38" ht="38.25" customHeight="1">
      <c r="A6" s="379" t="s">
        <v>77</v>
      </c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97">
        <v>0</v>
      </c>
      <c r="O6" s="397">
        <v>0</v>
      </c>
      <c r="P6" s="397">
        <v>0</v>
      </c>
      <c r="Q6" s="397">
        <v>0</v>
      </c>
      <c r="R6" s="397">
        <v>522300</v>
      </c>
      <c r="S6" s="397">
        <v>0</v>
      </c>
      <c r="T6" s="397">
        <v>38990</v>
      </c>
      <c r="U6" s="397">
        <v>0</v>
      </c>
      <c r="V6" s="397">
        <v>0</v>
      </c>
      <c r="W6" s="397">
        <v>0</v>
      </c>
      <c r="X6" s="397">
        <v>127725.84908347783</v>
      </c>
      <c r="Y6" s="397">
        <v>1795.2836264552886</v>
      </c>
      <c r="Z6" s="397">
        <v>226671.31824374537</v>
      </c>
      <c r="AA6" s="397">
        <v>0</v>
      </c>
      <c r="AB6" s="397">
        <v>0</v>
      </c>
      <c r="AC6" s="397"/>
      <c r="AD6" s="397">
        <v>0</v>
      </c>
      <c r="AE6" s="397">
        <v>0</v>
      </c>
      <c r="AF6" s="397">
        <v>0</v>
      </c>
      <c r="AG6" s="397">
        <v>232700015</v>
      </c>
      <c r="AH6" s="397">
        <v>0</v>
      </c>
      <c r="AI6" s="397"/>
      <c r="AJ6" s="397">
        <v>0</v>
      </c>
      <c r="AK6" s="424">
        <f>SUM(K6:AJ6)</f>
        <v>233617497.45095369</v>
      </c>
      <c r="AL6" s="43"/>
    </row>
    <row r="7" spans="1:38" ht="38.25" customHeight="1">
      <c r="A7" s="379" t="s">
        <v>85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97">
        <v>4756456</v>
      </c>
      <c r="M7" s="379"/>
      <c r="N7" s="397">
        <v>198490671</v>
      </c>
      <c r="O7" s="397">
        <v>10985211</v>
      </c>
      <c r="P7" s="397">
        <v>38384020.640000001</v>
      </c>
      <c r="Q7" s="397">
        <v>33946913</v>
      </c>
      <c r="R7" s="397">
        <v>147814720</v>
      </c>
      <c r="S7" s="397">
        <v>21541304</v>
      </c>
      <c r="T7" s="397">
        <v>44221904</v>
      </c>
      <c r="U7" s="397">
        <v>10171781</v>
      </c>
      <c r="V7" s="397">
        <v>0</v>
      </c>
      <c r="W7" s="397">
        <v>0</v>
      </c>
      <c r="X7" s="397">
        <v>107863059.00669804</v>
      </c>
      <c r="Y7" s="397">
        <v>326598.76176616299</v>
      </c>
      <c r="Z7" s="397">
        <v>26518066.960163489</v>
      </c>
      <c r="AA7" s="397">
        <v>83751418.308459252</v>
      </c>
      <c r="AB7" s="397">
        <v>9187963.7054421604</v>
      </c>
      <c r="AC7" s="397"/>
      <c r="AD7" s="397">
        <v>454550101</v>
      </c>
      <c r="AE7" s="397">
        <v>0</v>
      </c>
      <c r="AF7" s="397">
        <v>0</v>
      </c>
      <c r="AG7" s="397">
        <v>90953050.811245978</v>
      </c>
      <c r="AH7" s="397">
        <v>0</v>
      </c>
      <c r="AI7" s="397"/>
      <c r="AJ7" s="397">
        <v>0</v>
      </c>
      <c r="AK7" s="424">
        <f t="shared" ref="AK7:AK14" si="0">SUM(K7:AJ7)</f>
        <v>1283463239.1937752</v>
      </c>
      <c r="AL7" s="43"/>
    </row>
    <row r="8" spans="1:38" ht="38.25" customHeight="1">
      <c r="A8" s="379" t="s">
        <v>453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97">
        <v>96900</v>
      </c>
      <c r="M8" s="379"/>
      <c r="N8" s="397">
        <v>81601316.319999993</v>
      </c>
      <c r="O8" s="397">
        <v>0</v>
      </c>
      <c r="P8" s="397">
        <v>15750250</v>
      </c>
      <c r="Q8" s="397">
        <v>100184398</v>
      </c>
      <c r="R8" s="397">
        <v>11227420</v>
      </c>
      <c r="S8" s="397">
        <v>0</v>
      </c>
      <c r="T8" s="397">
        <v>7707461</v>
      </c>
      <c r="U8" s="397">
        <v>6869660</v>
      </c>
      <c r="V8" s="397">
        <v>0</v>
      </c>
      <c r="W8" s="397">
        <v>0</v>
      </c>
      <c r="X8" s="397">
        <v>15531185.107907481</v>
      </c>
      <c r="Y8" s="397">
        <v>1818000.3827978699</v>
      </c>
      <c r="Z8" s="397">
        <v>18660078.796700519</v>
      </c>
      <c r="AA8" s="397">
        <v>11442641.384304557</v>
      </c>
      <c r="AB8" s="397">
        <v>2184162.8538432005</v>
      </c>
      <c r="AC8" s="397"/>
      <c r="AD8" s="397">
        <v>1294003.5990457023</v>
      </c>
      <c r="AE8" s="397">
        <v>0</v>
      </c>
      <c r="AF8" s="397">
        <v>0</v>
      </c>
      <c r="AG8" s="397">
        <v>4524948.4744705232</v>
      </c>
      <c r="AH8" s="397">
        <v>0</v>
      </c>
      <c r="AI8" s="397"/>
      <c r="AJ8" s="397">
        <v>0</v>
      </c>
      <c r="AK8" s="424">
        <f t="shared" si="0"/>
        <v>278892425.91906983</v>
      </c>
      <c r="AL8" s="43"/>
    </row>
    <row r="9" spans="1:38" ht="38.25" customHeight="1">
      <c r="A9" s="379" t="s">
        <v>116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97">
        <v>435736.65</v>
      </c>
      <c r="M9" s="379"/>
      <c r="N9" s="397">
        <v>377923293.31999999</v>
      </c>
      <c r="O9" s="397">
        <v>2856485.68</v>
      </c>
      <c r="P9" s="397">
        <v>0</v>
      </c>
      <c r="Q9" s="397">
        <v>0</v>
      </c>
      <c r="R9" s="397">
        <v>36295435.93</v>
      </c>
      <c r="S9" s="397">
        <v>219846</v>
      </c>
      <c r="T9" s="397">
        <v>45263867</v>
      </c>
      <c r="U9" s="397">
        <v>44912102.159999996</v>
      </c>
      <c r="V9" s="397">
        <v>0</v>
      </c>
      <c r="W9" s="397">
        <v>0</v>
      </c>
      <c r="X9" s="397">
        <v>23695373.389726903</v>
      </c>
      <c r="Y9" s="397">
        <v>48182736.613797374</v>
      </c>
      <c r="Z9" s="397">
        <v>36923602.114823505</v>
      </c>
      <c r="AA9" s="397">
        <v>35324669.452811494</v>
      </c>
      <c r="AB9" s="397">
        <v>6354610.1795195183</v>
      </c>
      <c r="AC9" s="397"/>
      <c r="AD9" s="397">
        <v>0</v>
      </c>
      <c r="AE9" s="397">
        <v>56283010.846646026</v>
      </c>
      <c r="AF9" s="397">
        <v>0</v>
      </c>
      <c r="AG9" s="397">
        <v>0</v>
      </c>
      <c r="AH9" s="397">
        <v>0</v>
      </c>
      <c r="AI9" s="397"/>
      <c r="AJ9" s="397">
        <v>12573.87</v>
      </c>
      <c r="AK9" s="424">
        <f t="shared" si="0"/>
        <v>714683343.20732486</v>
      </c>
      <c r="AL9" s="43"/>
    </row>
    <row r="10" spans="1:38" ht="38.25" customHeight="1">
      <c r="A10" s="379" t="s">
        <v>454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424">
        <f t="shared" si="0"/>
        <v>0</v>
      </c>
      <c r="AL10" s="43"/>
    </row>
    <row r="11" spans="1:38" ht="38.25" customHeight="1">
      <c r="A11" s="379" t="s">
        <v>140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97">
        <v>24300</v>
      </c>
      <c r="M11" s="379"/>
      <c r="N11" s="397">
        <v>0</v>
      </c>
      <c r="O11" s="397">
        <v>0</v>
      </c>
      <c r="P11" s="397">
        <v>0</v>
      </c>
      <c r="Q11" s="397">
        <v>0</v>
      </c>
      <c r="R11" s="397">
        <v>0</v>
      </c>
      <c r="S11" s="397">
        <v>0</v>
      </c>
      <c r="T11" s="397">
        <v>154272.76</v>
      </c>
      <c r="U11" s="397">
        <v>0</v>
      </c>
      <c r="V11" s="397">
        <v>0</v>
      </c>
      <c r="W11" s="397">
        <v>0</v>
      </c>
      <c r="X11" s="397">
        <v>641833.71984518203</v>
      </c>
      <c r="Y11" s="397">
        <v>0</v>
      </c>
      <c r="Z11" s="397">
        <v>944630.63170175871</v>
      </c>
      <c r="AA11" s="397">
        <v>800000</v>
      </c>
      <c r="AB11" s="397">
        <v>6105.73</v>
      </c>
      <c r="AC11" s="397"/>
      <c r="AD11" s="397">
        <v>807256.55475229141</v>
      </c>
      <c r="AE11" s="397">
        <v>0</v>
      </c>
      <c r="AF11" s="397">
        <v>0</v>
      </c>
      <c r="AG11" s="397">
        <v>0</v>
      </c>
      <c r="AH11" s="397">
        <v>0</v>
      </c>
      <c r="AI11" s="397"/>
      <c r="AJ11" s="397">
        <v>0</v>
      </c>
      <c r="AK11" s="424">
        <f t="shared" si="0"/>
        <v>3378399.3962992318</v>
      </c>
      <c r="AL11" s="43"/>
    </row>
    <row r="12" spans="1:38" ht="31.5" customHeight="1">
      <c r="A12" s="379" t="s">
        <v>130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97">
        <v>124465601</v>
      </c>
      <c r="O12" s="397">
        <v>7414720.2161258366</v>
      </c>
      <c r="P12" s="397">
        <v>0</v>
      </c>
      <c r="Q12" s="397">
        <v>39952620</v>
      </c>
      <c r="R12" s="397">
        <v>9582843</v>
      </c>
      <c r="S12" s="397">
        <v>0</v>
      </c>
      <c r="T12" s="397">
        <v>9085144</v>
      </c>
      <c r="U12" s="397">
        <v>2716959</v>
      </c>
      <c r="V12" s="397">
        <v>0</v>
      </c>
      <c r="W12" s="397">
        <v>0</v>
      </c>
      <c r="X12" s="397">
        <v>17784795.264490958</v>
      </c>
      <c r="Y12" s="397">
        <v>0</v>
      </c>
      <c r="Z12" s="397">
        <v>24391136.78814714</v>
      </c>
      <c r="AA12" s="397">
        <v>17408040.350755513</v>
      </c>
      <c r="AB12" s="397">
        <v>455084</v>
      </c>
      <c r="AC12" s="397"/>
      <c r="AD12" s="397">
        <v>0</v>
      </c>
      <c r="AE12" s="397">
        <v>0</v>
      </c>
      <c r="AF12" s="397">
        <v>0</v>
      </c>
      <c r="AG12" s="397">
        <v>0</v>
      </c>
      <c r="AH12" s="397">
        <v>0</v>
      </c>
      <c r="AI12" s="397"/>
      <c r="AJ12" s="397">
        <v>0</v>
      </c>
      <c r="AK12" s="424">
        <f t="shared" si="0"/>
        <v>253256943.61951947</v>
      </c>
      <c r="AL12" s="43"/>
    </row>
    <row r="13" spans="1:38" ht="31.5" customHeight="1">
      <c r="A13" s="379" t="s">
        <v>37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420">
        <v>797022</v>
      </c>
      <c r="M13" s="379"/>
      <c r="N13" s="397">
        <v>64357386.289999999</v>
      </c>
      <c r="O13" s="397">
        <v>6468256.2599999998</v>
      </c>
      <c r="P13" s="397">
        <v>0</v>
      </c>
      <c r="Q13" s="397">
        <v>1382779</v>
      </c>
      <c r="R13" s="397">
        <v>29416159.359999999</v>
      </c>
      <c r="S13" s="397">
        <v>0</v>
      </c>
      <c r="T13" s="397">
        <v>2451346.66</v>
      </c>
      <c r="U13" s="397">
        <v>6009173.5700000003</v>
      </c>
      <c r="V13" s="397">
        <v>0</v>
      </c>
      <c r="W13" s="397">
        <v>0</v>
      </c>
      <c r="X13" s="397">
        <v>23024467.215666585</v>
      </c>
      <c r="Y13" s="397">
        <v>99610.175322640571</v>
      </c>
      <c r="Z13" s="397">
        <v>25343919.301431853</v>
      </c>
      <c r="AA13" s="397">
        <v>21763605.487183556</v>
      </c>
      <c r="AB13" s="397">
        <v>57091.8986766163</v>
      </c>
      <c r="AC13" s="397"/>
      <c r="AD13" s="397">
        <v>0</v>
      </c>
      <c r="AE13" s="397">
        <v>0</v>
      </c>
      <c r="AF13" s="397">
        <v>0</v>
      </c>
      <c r="AG13" s="397">
        <v>18303112.105214268</v>
      </c>
      <c r="AH13" s="397">
        <v>357575.20900421106</v>
      </c>
      <c r="AI13" s="397"/>
      <c r="AJ13" s="397">
        <v>0</v>
      </c>
      <c r="AK13" s="424">
        <f t="shared" si="0"/>
        <v>199831504.53249973</v>
      </c>
      <c r="AL13" s="43"/>
    </row>
    <row r="14" spans="1:38" ht="31.5" customHeight="1">
      <c r="A14" s="379" t="s">
        <v>455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97">
        <v>0</v>
      </c>
      <c r="O14" s="397">
        <v>0</v>
      </c>
      <c r="P14" s="397">
        <v>0</v>
      </c>
      <c r="Q14" s="397">
        <v>0</v>
      </c>
      <c r="R14" s="397">
        <v>0</v>
      </c>
      <c r="S14" s="397">
        <v>0</v>
      </c>
      <c r="T14" s="397">
        <v>0</v>
      </c>
      <c r="U14" s="397">
        <v>0</v>
      </c>
      <c r="V14" s="397">
        <v>0</v>
      </c>
      <c r="W14" s="397">
        <v>0</v>
      </c>
      <c r="X14" s="397">
        <v>0</v>
      </c>
      <c r="Y14" s="397">
        <v>0</v>
      </c>
      <c r="Z14" s="397">
        <v>52470328.899999999</v>
      </c>
      <c r="AA14" s="397">
        <v>806081.24845182069</v>
      </c>
      <c r="AB14" s="397">
        <v>0</v>
      </c>
      <c r="AC14" s="397"/>
      <c r="AD14" s="397">
        <v>0</v>
      </c>
      <c r="AE14" s="397">
        <v>0</v>
      </c>
      <c r="AF14" s="397">
        <v>0</v>
      </c>
      <c r="AG14" s="397">
        <v>0</v>
      </c>
      <c r="AH14" s="397">
        <v>0</v>
      </c>
      <c r="AI14" s="397"/>
      <c r="AJ14" s="397">
        <v>0</v>
      </c>
      <c r="AK14" s="424">
        <f t="shared" si="0"/>
        <v>53276410.14845182</v>
      </c>
      <c r="AL14" s="43"/>
    </row>
    <row r="15" spans="1:38" ht="31.5" customHeight="1">
      <c r="A15" s="379" t="s">
        <v>456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97">
        <v>31365012.390000001</v>
      </c>
      <c r="O15" s="397">
        <v>330563.07127817691</v>
      </c>
      <c r="P15" s="397">
        <v>0</v>
      </c>
      <c r="Q15" s="397">
        <v>0</v>
      </c>
      <c r="R15" s="397">
        <v>920576.75873173156</v>
      </c>
      <c r="S15" s="397">
        <v>0</v>
      </c>
      <c r="T15" s="397">
        <v>77211.761301709194</v>
      </c>
      <c r="U15" s="397">
        <v>721000</v>
      </c>
      <c r="V15" s="397">
        <v>0</v>
      </c>
      <c r="W15" s="397">
        <v>0</v>
      </c>
      <c r="X15" s="397">
        <v>12944603.547981795</v>
      </c>
      <c r="Y15" s="397">
        <v>0</v>
      </c>
      <c r="Z15" s="397">
        <v>18880532.614934977</v>
      </c>
      <c r="AA15" s="397">
        <v>3717098.0496110972</v>
      </c>
      <c r="AB15" s="397">
        <v>363548.16762137727</v>
      </c>
      <c r="AC15" s="397"/>
      <c r="AD15" s="397">
        <v>239579.29282264059</v>
      </c>
      <c r="AE15" s="397">
        <v>0</v>
      </c>
      <c r="AF15" s="397">
        <v>0</v>
      </c>
      <c r="AG15" s="397">
        <v>860394.57663487748</v>
      </c>
      <c r="AH15" s="397">
        <v>0</v>
      </c>
      <c r="AI15" s="397"/>
      <c r="AJ15" s="397">
        <v>0</v>
      </c>
      <c r="AK15" s="424">
        <f>SUM(K15:AJ15)</f>
        <v>70420120.230918378</v>
      </c>
      <c r="AL15" s="43"/>
    </row>
    <row r="16" spans="1:38" ht="31.5" customHeight="1">
      <c r="A16" s="379" t="s">
        <v>36</v>
      </c>
      <c r="B16" s="379"/>
      <c r="C16" s="379"/>
      <c r="D16" s="379"/>
      <c r="E16" s="379"/>
      <c r="F16" s="379"/>
      <c r="G16" s="379"/>
      <c r="H16" s="379"/>
      <c r="I16" s="379"/>
      <c r="J16" s="379"/>
      <c r="K16" s="379"/>
      <c r="L16" s="397">
        <v>512250</v>
      </c>
      <c r="M16" s="397">
        <v>1732350</v>
      </c>
      <c r="N16" s="397">
        <v>250729301</v>
      </c>
      <c r="O16" s="397">
        <v>13065373</v>
      </c>
      <c r="P16" s="397">
        <v>0</v>
      </c>
      <c r="Q16" s="397">
        <v>56297305</v>
      </c>
      <c r="R16" s="397">
        <v>94012652</v>
      </c>
      <c r="S16" s="397">
        <v>0</v>
      </c>
      <c r="T16" s="397">
        <v>12660175</v>
      </c>
      <c r="U16" s="397">
        <v>8953005</v>
      </c>
      <c r="V16" s="397">
        <v>0</v>
      </c>
      <c r="W16" s="397">
        <v>0</v>
      </c>
      <c r="X16" s="397">
        <v>57879450.835276194</v>
      </c>
      <c r="Y16" s="397">
        <v>0</v>
      </c>
      <c r="Z16" s="397">
        <v>93130422.037944019</v>
      </c>
      <c r="AA16" s="397">
        <v>102229340.07084468</v>
      </c>
      <c r="AB16" s="397">
        <v>13418428.859296506</v>
      </c>
      <c r="AC16" s="397"/>
      <c r="AD16" s="397">
        <v>1086801968.8692098</v>
      </c>
      <c r="AE16" s="397">
        <v>0</v>
      </c>
      <c r="AF16" s="397">
        <v>74381</v>
      </c>
      <c r="AG16" s="397">
        <v>72592.142989843953</v>
      </c>
      <c r="AH16" s="397">
        <v>150541222.96389645</v>
      </c>
      <c r="AI16" s="397"/>
      <c r="AJ16" s="397">
        <v>0</v>
      </c>
      <c r="AK16" s="424">
        <f t="shared" ref="AK16:AK17" si="1">SUM(K16:AJ16)</f>
        <v>1942110217.7794576</v>
      </c>
      <c r="AL16" s="43"/>
    </row>
    <row r="17" spans="1:38" ht="30" customHeight="1">
      <c r="A17" s="379" t="s">
        <v>313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97">
        <v>388765006.54000002</v>
      </c>
      <c r="O17" s="397">
        <v>20467344.280000001</v>
      </c>
      <c r="P17" s="397">
        <v>0</v>
      </c>
      <c r="Q17" s="397">
        <v>214350202.37</v>
      </c>
      <c r="R17" s="397">
        <v>14001365.310000001</v>
      </c>
      <c r="S17" s="397">
        <v>0</v>
      </c>
      <c r="T17" s="397">
        <v>24815548.809999999</v>
      </c>
      <c r="U17" s="397">
        <v>5450356.6200000001</v>
      </c>
      <c r="V17" s="397">
        <v>0</v>
      </c>
      <c r="W17" s="397">
        <v>0</v>
      </c>
      <c r="X17" s="397">
        <v>86245829.973200396</v>
      </c>
      <c r="Y17" s="397">
        <v>0</v>
      </c>
      <c r="Z17" s="397">
        <v>52814326.558775701</v>
      </c>
      <c r="AA17" s="397">
        <v>25530847.620722689</v>
      </c>
      <c r="AB17" s="397">
        <v>4212418.5410676245</v>
      </c>
      <c r="AC17" s="397"/>
      <c r="AD17" s="397">
        <v>1569571877.4400001</v>
      </c>
      <c r="AE17" s="397">
        <v>0</v>
      </c>
      <c r="AF17" s="397">
        <v>0</v>
      </c>
      <c r="AG17" s="397">
        <v>0</v>
      </c>
      <c r="AH17" s="397">
        <v>0</v>
      </c>
      <c r="AI17" s="397"/>
      <c r="AJ17" s="397">
        <v>0</v>
      </c>
      <c r="AK17" s="424">
        <f t="shared" si="1"/>
        <v>2406225124.0637665</v>
      </c>
      <c r="AL17" s="43"/>
    </row>
    <row r="18" spans="1:38" ht="30" customHeight="1">
      <c r="A18" s="372"/>
      <c r="B18" s="379"/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79"/>
      <c r="AJ18" s="379"/>
      <c r="AK18" s="423"/>
      <c r="AL18" s="43"/>
    </row>
    <row r="19" spans="1:38" ht="30.75" customHeight="1">
      <c r="A19" s="71" t="s">
        <v>312</v>
      </c>
      <c r="B19" s="8"/>
      <c r="C19" s="8"/>
      <c r="D19" s="8"/>
      <c r="E19" s="8"/>
      <c r="F19" s="8"/>
      <c r="G19" s="8"/>
      <c r="H19" s="8"/>
      <c r="I19" s="442"/>
      <c r="J19" s="8"/>
      <c r="K19" s="8"/>
      <c r="L19" s="8"/>
      <c r="M19" s="52"/>
      <c r="N19" s="53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7"/>
    </row>
    <row r="20" spans="1:38" ht="36.5" customHeight="1" thickBot="1">
      <c r="A20" s="373" t="s">
        <v>317</v>
      </c>
      <c r="B20" s="13"/>
      <c r="C20" s="374"/>
      <c r="D20" s="374"/>
      <c r="E20" s="374"/>
      <c r="F20" s="374"/>
      <c r="G20" s="374"/>
      <c r="H20" s="374"/>
      <c r="I20" s="468"/>
      <c r="J20" s="374"/>
      <c r="K20" s="374"/>
      <c r="L20" s="374"/>
      <c r="M20" s="375"/>
      <c r="N20" s="376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7"/>
      <c r="AL20" s="7"/>
    </row>
    <row r="21" spans="1:38" ht="43.15" customHeight="1">
      <c r="A21" s="714" t="s">
        <v>35</v>
      </c>
      <c r="B21" s="715"/>
      <c r="C21" s="73"/>
      <c r="D21" s="74"/>
      <c r="E21" s="74"/>
      <c r="F21" s="74"/>
      <c r="G21" s="74"/>
      <c r="H21" s="788">
        <f>SUM(H24:H247)</f>
        <v>50904007.000000007</v>
      </c>
      <c r="I21" s="788">
        <f>SUM(I24:I247)</f>
        <v>348376.64015473879</v>
      </c>
      <c r="J21" s="788">
        <f>SUM(J24:J247)</f>
        <v>52655916</v>
      </c>
      <c r="K21" s="74"/>
      <c r="L21" s="74"/>
      <c r="M21" s="75"/>
      <c r="N21" s="76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425"/>
      <c r="AL21" s="7"/>
    </row>
    <row r="22" spans="1:38" ht="40.15" customHeight="1" thickBot="1">
      <c r="A22" s="716" t="s">
        <v>457</v>
      </c>
      <c r="B22" s="716"/>
      <c r="C22" s="72"/>
      <c r="D22" s="66"/>
      <c r="E22" s="66"/>
      <c r="F22" s="66"/>
      <c r="G22" s="66"/>
      <c r="H22" s="789"/>
      <c r="I22" s="789"/>
      <c r="J22" s="789"/>
      <c r="K22" s="66"/>
      <c r="L22" s="66"/>
      <c r="M22" s="64"/>
      <c r="N22" s="65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426"/>
      <c r="AL22" s="7"/>
    </row>
    <row r="23" spans="1:38" s="70" customFormat="1" ht="45" customHeight="1" thickBot="1">
      <c r="A23" s="366" t="s">
        <v>316</v>
      </c>
      <c r="B23" s="367"/>
      <c r="C23" s="367"/>
      <c r="D23" s="367"/>
      <c r="E23" s="367"/>
      <c r="F23" s="367"/>
      <c r="G23" s="367"/>
      <c r="H23" s="367"/>
      <c r="I23" s="469"/>
      <c r="J23" s="367"/>
      <c r="K23" s="367"/>
      <c r="L23" s="367"/>
      <c r="M23" s="368"/>
      <c r="N23" s="369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70"/>
      <c r="AL23" s="69"/>
    </row>
    <row r="24" spans="1:38" s="68" customFormat="1" ht="30.75" customHeight="1">
      <c r="A24" s="591" t="s">
        <v>39</v>
      </c>
      <c r="B24" s="602" t="s">
        <v>395</v>
      </c>
      <c r="C24" s="711" t="s">
        <v>315</v>
      </c>
      <c r="D24" s="713" t="s">
        <v>40</v>
      </c>
      <c r="E24" s="603" t="s">
        <v>41</v>
      </c>
      <c r="F24" s="603"/>
      <c r="G24" s="219" t="s">
        <v>407</v>
      </c>
      <c r="H24" s="226">
        <f>0.55*'[1]3.1_Recon_Fis_Prod_NUPRC+Coy'!$F$85</f>
        <v>18155280</v>
      </c>
      <c r="I24" s="643"/>
      <c r="J24" s="290">
        <f>'[1]2.1_Recon_Crude Lifting'!$H$81</f>
        <v>20674588</v>
      </c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718"/>
      <c r="AH24" s="718"/>
      <c r="AI24" s="718"/>
      <c r="AJ24" s="603"/>
      <c r="AK24" s="717"/>
      <c r="AL24" s="67"/>
    </row>
    <row r="25" spans="1:38" s="68" customFormat="1" ht="25.5" customHeight="1">
      <c r="A25" s="591"/>
      <c r="B25" s="602"/>
      <c r="C25" s="711"/>
      <c r="D25" s="713"/>
      <c r="E25" s="603"/>
      <c r="F25" s="603"/>
      <c r="G25" s="65" t="s">
        <v>403</v>
      </c>
      <c r="H25" s="226">
        <f>0.55*'[1]3.1_Recon_Fis_Prod_NUPRC+Coy'!$F$86</f>
        <v>3479297.8000000003</v>
      </c>
      <c r="I25" s="645"/>
      <c r="J25" s="290">
        <f>'[1]2.1_Recon_Crude Lifting'!$H$90</f>
        <v>2841483</v>
      </c>
      <c r="K25" s="603"/>
      <c r="L25" s="603"/>
      <c r="M25" s="603"/>
      <c r="N25" s="603"/>
      <c r="O25" s="603"/>
      <c r="P25" s="603"/>
      <c r="Q25" s="603"/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718"/>
      <c r="AH25" s="718"/>
      <c r="AI25" s="718"/>
      <c r="AJ25" s="603"/>
      <c r="AK25" s="717"/>
      <c r="AL25" s="67"/>
    </row>
    <row r="26" spans="1:38" s="68" customFormat="1" ht="36" customHeight="1">
      <c r="A26" s="591"/>
      <c r="B26" s="602"/>
      <c r="C26" s="711"/>
      <c r="D26" s="713"/>
      <c r="E26" s="603"/>
      <c r="F26" s="603"/>
      <c r="G26" s="65" t="s">
        <v>371</v>
      </c>
      <c r="H26" s="226">
        <f>0.55*'[1]3.1_Recon_Fis_Prod_NUPRC+Coy'!$F$88</f>
        <v>745105.35000000009</v>
      </c>
      <c r="I26" s="645"/>
      <c r="J26" s="290"/>
      <c r="K26" s="603"/>
      <c r="L26" s="603"/>
      <c r="M26" s="603"/>
      <c r="N26" s="603"/>
      <c r="O26" s="603"/>
      <c r="P26" s="603"/>
      <c r="Q26" s="603"/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718"/>
      <c r="AH26" s="718"/>
      <c r="AI26" s="718"/>
      <c r="AJ26" s="603"/>
      <c r="AK26" s="717"/>
      <c r="AL26" s="67"/>
    </row>
    <row r="27" spans="1:38" s="68" customFormat="1" ht="20.25" customHeight="1">
      <c r="A27" s="591"/>
      <c r="B27" s="603"/>
      <c r="C27" s="711"/>
      <c r="D27" s="713"/>
      <c r="E27" s="603"/>
      <c r="F27" s="603"/>
      <c r="G27" s="65" t="s">
        <v>373</v>
      </c>
      <c r="H27" s="226">
        <f>0.55*'[1]3.1_Recon_Fis_Prod_NUPRC+Coy'!$F$87</f>
        <v>5617520.7000000002</v>
      </c>
      <c r="I27" s="645"/>
      <c r="J27" s="290">
        <f>'[1]2.1_Recon_Crude Lifting'!$H$80</f>
        <v>16341396</v>
      </c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718"/>
      <c r="AH27" s="718"/>
      <c r="AI27" s="718"/>
      <c r="AJ27" s="603"/>
      <c r="AK27" s="717"/>
      <c r="AL27" s="67"/>
    </row>
    <row r="28" spans="1:38" s="68" customFormat="1" ht="29.25" customHeight="1">
      <c r="A28" s="591"/>
      <c r="B28" s="601" t="s">
        <v>404</v>
      </c>
      <c r="C28" s="711"/>
      <c r="D28" s="713"/>
      <c r="E28" s="603"/>
      <c r="F28" s="603"/>
      <c r="G28" s="65" t="s">
        <v>407</v>
      </c>
      <c r="H28" s="226">
        <f>0.3*'[1]3.1_Recon_Fis_Prod_NUPRC+Coy'!$F$85</f>
        <v>9902880</v>
      </c>
      <c r="I28" s="645"/>
      <c r="J28" s="291">
        <f>0.6667*'[1]2.1_Recon_Crude Lifting'!$H$117</f>
        <v>5732864.6288999999</v>
      </c>
      <c r="K28" s="603"/>
      <c r="L28" s="603"/>
      <c r="M28" s="603"/>
      <c r="N28" s="603"/>
      <c r="O28" s="603"/>
      <c r="P28" s="603"/>
      <c r="Q28" s="603"/>
      <c r="R28" s="603"/>
      <c r="S28" s="603"/>
      <c r="T28" s="603"/>
      <c r="U28" s="603"/>
      <c r="V28" s="603"/>
      <c r="W28" s="603"/>
      <c r="X28" s="603"/>
      <c r="Y28" s="603"/>
      <c r="Z28" s="603"/>
      <c r="AA28" s="603"/>
      <c r="AB28" s="603"/>
      <c r="AC28" s="603"/>
      <c r="AD28" s="603"/>
      <c r="AE28" s="603"/>
      <c r="AF28" s="603"/>
      <c r="AG28" s="718"/>
      <c r="AH28" s="718"/>
      <c r="AI28" s="718"/>
      <c r="AJ28" s="603"/>
      <c r="AK28" s="717"/>
      <c r="AL28" s="67"/>
    </row>
    <row r="29" spans="1:38" s="68" customFormat="1" ht="18.75" customHeight="1">
      <c r="A29" s="591"/>
      <c r="B29" s="602"/>
      <c r="C29" s="711"/>
      <c r="D29" s="713"/>
      <c r="E29" s="603"/>
      <c r="F29" s="603"/>
      <c r="G29" s="219" t="s">
        <v>403</v>
      </c>
      <c r="H29" s="226">
        <f>0.3*'[1]3.1_Recon_Fis_Prod_NUPRC+Coy'!$F$86</f>
        <v>1897798.7999999998</v>
      </c>
      <c r="I29" s="645"/>
      <c r="J29" s="291">
        <f>0.6667*'[1]2.1_Recon_Crude Lifting'!$H$116</f>
        <v>1296019.4643999999</v>
      </c>
      <c r="K29" s="603"/>
      <c r="L29" s="603"/>
      <c r="M29" s="603"/>
      <c r="N29" s="603"/>
      <c r="O29" s="603"/>
      <c r="P29" s="603"/>
      <c r="Q29" s="603"/>
      <c r="R29" s="603"/>
      <c r="S29" s="603"/>
      <c r="T29" s="603"/>
      <c r="U29" s="603"/>
      <c r="V29" s="603"/>
      <c r="W29" s="603"/>
      <c r="X29" s="603"/>
      <c r="Y29" s="603"/>
      <c r="Z29" s="603"/>
      <c r="AA29" s="603"/>
      <c r="AB29" s="603"/>
      <c r="AC29" s="603"/>
      <c r="AD29" s="603"/>
      <c r="AE29" s="603"/>
      <c r="AF29" s="603"/>
      <c r="AG29" s="718"/>
      <c r="AH29" s="718"/>
      <c r="AI29" s="718"/>
      <c r="AJ29" s="603"/>
      <c r="AK29" s="717"/>
      <c r="AL29" s="67"/>
    </row>
    <row r="30" spans="1:38" s="68" customFormat="1" ht="18.75" customHeight="1">
      <c r="A30" s="591"/>
      <c r="B30" s="602"/>
      <c r="C30" s="711"/>
      <c r="D30" s="713"/>
      <c r="E30" s="603"/>
      <c r="F30" s="603"/>
      <c r="G30" s="219" t="s">
        <v>371</v>
      </c>
      <c r="H30" s="226">
        <f>0.3*'[1]3.1_Recon_Fis_Prod_NUPRC+Coy'!$F$88</f>
        <v>406421.1</v>
      </c>
      <c r="I30" s="645"/>
      <c r="J30" s="291"/>
      <c r="K30" s="603"/>
      <c r="L30" s="603"/>
      <c r="M30" s="603"/>
      <c r="N30" s="603"/>
      <c r="O30" s="603"/>
      <c r="P30" s="603"/>
      <c r="Q30" s="603"/>
      <c r="R30" s="603"/>
      <c r="S30" s="603"/>
      <c r="T30" s="603"/>
      <c r="U30" s="603"/>
      <c r="V30" s="603"/>
      <c r="W30" s="603"/>
      <c r="X30" s="603"/>
      <c r="Y30" s="603"/>
      <c r="Z30" s="603"/>
      <c r="AA30" s="603"/>
      <c r="AB30" s="603"/>
      <c r="AC30" s="603"/>
      <c r="AD30" s="603"/>
      <c r="AE30" s="603"/>
      <c r="AF30" s="603"/>
      <c r="AG30" s="718"/>
      <c r="AH30" s="718"/>
      <c r="AI30" s="718"/>
      <c r="AJ30" s="603"/>
      <c r="AK30" s="717"/>
      <c r="AL30" s="67"/>
    </row>
    <row r="31" spans="1:38" s="68" customFormat="1" ht="19.5" customHeight="1">
      <c r="A31" s="591"/>
      <c r="B31" s="603"/>
      <c r="C31" s="711"/>
      <c r="D31" s="713"/>
      <c r="E31" s="603"/>
      <c r="F31" s="603"/>
      <c r="G31" s="270" t="s">
        <v>373</v>
      </c>
      <c r="H31" s="226">
        <f>0.3*'[1]3.1_Recon_Fis_Prod_NUPRC+Coy'!$F$87</f>
        <v>3064102.1999999997</v>
      </c>
      <c r="I31" s="645"/>
      <c r="J31" s="291">
        <f>0.6667*'[1]2.1_Recon_Crude Lifting'!$H$115</f>
        <v>1503841.855</v>
      </c>
      <c r="K31" s="603"/>
      <c r="L31" s="603"/>
      <c r="M31" s="603"/>
      <c r="N31" s="603"/>
      <c r="O31" s="603"/>
      <c r="P31" s="603"/>
      <c r="Q31" s="603"/>
      <c r="R31" s="603"/>
      <c r="S31" s="603"/>
      <c r="T31" s="603"/>
      <c r="U31" s="603"/>
      <c r="V31" s="603"/>
      <c r="W31" s="603"/>
      <c r="X31" s="603"/>
      <c r="Y31" s="603"/>
      <c r="Z31" s="603"/>
      <c r="AA31" s="603"/>
      <c r="AB31" s="603"/>
      <c r="AC31" s="603"/>
      <c r="AD31" s="603"/>
      <c r="AE31" s="603"/>
      <c r="AF31" s="603"/>
      <c r="AG31" s="718"/>
      <c r="AH31" s="718"/>
      <c r="AI31" s="718"/>
      <c r="AJ31" s="603"/>
      <c r="AK31" s="717"/>
      <c r="AL31" s="67"/>
    </row>
    <row r="32" spans="1:38" s="68" customFormat="1" ht="22.5" customHeight="1">
      <c r="A32" s="591"/>
      <c r="B32" s="601" t="s">
        <v>405</v>
      </c>
      <c r="C32" s="711"/>
      <c r="D32" s="713"/>
      <c r="E32" s="603"/>
      <c r="F32" s="603"/>
      <c r="G32" s="65" t="s">
        <v>407</v>
      </c>
      <c r="H32" s="226">
        <f>0.1*'[1]3.1_Recon_Fis_Prod_NUPRC+Coy'!$F$85</f>
        <v>3300960</v>
      </c>
      <c r="I32" s="648"/>
      <c r="J32" s="291">
        <f>0.2222*'[1]2.1_Recon_Crude Lifting'!$H$117</f>
        <v>1910668.2474</v>
      </c>
      <c r="K32" s="603"/>
      <c r="L32" s="603"/>
      <c r="M32" s="603"/>
      <c r="N32" s="603"/>
      <c r="O32" s="603"/>
      <c r="P32" s="603"/>
      <c r="Q32" s="603"/>
      <c r="R32" s="603"/>
      <c r="S32" s="603"/>
      <c r="T32" s="603"/>
      <c r="U32" s="603"/>
      <c r="V32" s="603"/>
      <c r="W32" s="603"/>
      <c r="X32" s="603"/>
      <c r="Y32" s="603"/>
      <c r="Z32" s="603"/>
      <c r="AA32" s="603"/>
      <c r="AB32" s="603"/>
      <c r="AC32" s="603"/>
      <c r="AD32" s="603"/>
      <c r="AE32" s="603"/>
      <c r="AF32" s="603"/>
      <c r="AG32" s="718"/>
      <c r="AH32" s="718"/>
      <c r="AI32" s="718"/>
      <c r="AJ32" s="603"/>
      <c r="AK32" s="717"/>
      <c r="AL32" s="67"/>
    </row>
    <row r="33" spans="1:38" ht="18" customHeight="1">
      <c r="A33" s="591"/>
      <c r="B33" s="602"/>
      <c r="C33" s="613"/>
      <c r="D33" s="613"/>
      <c r="E33" s="613"/>
      <c r="F33" s="613"/>
      <c r="G33" s="65" t="s">
        <v>403</v>
      </c>
      <c r="H33" s="294">
        <f>0.1*'[1]3.1_Recon_Fis_Prod_NUPRC+Coy'!$F$86</f>
        <v>632599.60000000009</v>
      </c>
      <c r="I33" s="642"/>
      <c r="J33" s="291">
        <f>0.2222*'[1]2.1_Recon_Crude Lifting'!$H$116</f>
        <v>431941.69040000002</v>
      </c>
      <c r="K33" s="613"/>
      <c r="L33" s="613"/>
      <c r="M33" s="613"/>
      <c r="N33" s="613"/>
      <c r="O33" s="613"/>
      <c r="P33" s="613"/>
      <c r="Q33" s="613"/>
      <c r="R33" s="613"/>
      <c r="S33" s="613"/>
      <c r="T33" s="613"/>
      <c r="U33" s="613"/>
      <c r="V33" s="613"/>
      <c r="W33" s="613"/>
      <c r="X33" s="613"/>
      <c r="Y33" s="613"/>
      <c r="Z33" s="613"/>
      <c r="AA33" s="613"/>
      <c r="AB33" s="613"/>
      <c r="AC33" s="613"/>
      <c r="AD33" s="613"/>
      <c r="AE33" s="613"/>
      <c r="AF33" s="613"/>
      <c r="AG33" s="613"/>
      <c r="AH33" s="613"/>
      <c r="AI33" s="613"/>
      <c r="AJ33" s="613"/>
      <c r="AK33" s="690"/>
      <c r="AL33" s="7"/>
    </row>
    <row r="34" spans="1:38" ht="18" customHeight="1">
      <c r="A34" s="591"/>
      <c r="B34" s="602"/>
      <c r="C34" s="613"/>
      <c r="D34" s="613"/>
      <c r="E34" s="613"/>
      <c r="F34" s="613"/>
      <c r="G34" s="65" t="s">
        <v>371</v>
      </c>
      <c r="H34" s="294">
        <f>0.1*'[1]3.1_Recon_Fis_Prod_NUPRC+Coy'!$F$88</f>
        <v>135473.70000000001</v>
      </c>
      <c r="I34" s="642"/>
      <c r="J34" s="291"/>
      <c r="K34" s="613"/>
      <c r="L34" s="613"/>
      <c r="M34" s="613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  <c r="AE34" s="613"/>
      <c r="AF34" s="613"/>
      <c r="AG34" s="613"/>
      <c r="AH34" s="613"/>
      <c r="AI34" s="613"/>
      <c r="AJ34" s="613"/>
      <c r="AK34" s="690"/>
      <c r="AL34" s="7"/>
    </row>
    <row r="35" spans="1:38" ht="18" customHeight="1">
      <c r="A35" s="591"/>
      <c r="B35" s="603"/>
      <c r="C35" s="613"/>
      <c r="D35" s="613"/>
      <c r="E35" s="613"/>
      <c r="F35" s="613"/>
      <c r="G35" s="65" t="s">
        <v>373</v>
      </c>
      <c r="H35" s="294">
        <f>0.1*'[1]3.1_Recon_Fis_Prod_NUPRC+Coy'!$F$87</f>
        <v>1021367.4</v>
      </c>
      <c r="I35" s="643"/>
      <c r="J35" s="291">
        <f>0.2222*'[1]2.1_Recon_Crude Lifting'!$H$115</f>
        <v>501205.43</v>
      </c>
      <c r="K35" s="613"/>
      <c r="L35" s="613"/>
      <c r="M35" s="613"/>
      <c r="N35" s="613"/>
      <c r="O35" s="613"/>
      <c r="P35" s="613"/>
      <c r="Q35" s="613"/>
      <c r="R35" s="613"/>
      <c r="S35" s="613"/>
      <c r="T35" s="613"/>
      <c r="U35" s="613"/>
      <c r="V35" s="613"/>
      <c r="W35" s="613"/>
      <c r="X35" s="613"/>
      <c r="Y35" s="613"/>
      <c r="Z35" s="613"/>
      <c r="AA35" s="613"/>
      <c r="AB35" s="613"/>
      <c r="AC35" s="613"/>
      <c r="AD35" s="613"/>
      <c r="AE35" s="613"/>
      <c r="AF35" s="613"/>
      <c r="AG35" s="613"/>
      <c r="AH35" s="613"/>
      <c r="AI35" s="613"/>
      <c r="AJ35" s="613"/>
      <c r="AK35" s="690"/>
      <c r="AL35" s="7"/>
    </row>
    <row r="36" spans="1:38" ht="18" customHeight="1">
      <c r="A36" s="591"/>
      <c r="B36" s="515" t="s">
        <v>406</v>
      </c>
      <c r="C36" s="613"/>
      <c r="D36" s="613"/>
      <c r="E36" s="613"/>
      <c r="F36" s="613"/>
      <c r="G36" s="219" t="s">
        <v>407</v>
      </c>
      <c r="H36" s="294">
        <f>0.05*'[1]3.1_Recon_Fis_Prod_NUPRC+Coy'!$F$85</f>
        <v>1650480</v>
      </c>
      <c r="I36" s="648"/>
      <c r="J36" s="291">
        <f>0.1111*'[1]2.1_Recon_Crude Lifting'!$H$117</f>
        <v>955334.1237</v>
      </c>
      <c r="K36" s="613"/>
      <c r="L36" s="613"/>
      <c r="M36" s="613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  <c r="AE36" s="613"/>
      <c r="AF36" s="613"/>
      <c r="AG36" s="613"/>
      <c r="AH36" s="613"/>
      <c r="AI36" s="613"/>
      <c r="AJ36" s="613"/>
      <c r="AK36" s="690"/>
      <c r="AL36" s="7"/>
    </row>
    <row r="37" spans="1:38" ht="18" customHeight="1">
      <c r="A37" s="591"/>
      <c r="B37" s="614"/>
      <c r="C37" s="613"/>
      <c r="D37" s="613"/>
      <c r="E37" s="613"/>
      <c r="F37" s="613"/>
      <c r="G37" s="219" t="s">
        <v>403</v>
      </c>
      <c r="H37" s="294">
        <f>0.05*'[1]3.1_Recon_Fis_Prod_NUPRC+Coy'!$F$86</f>
        <v>316299.80000000005</v>
      </c>
      <c r="I37" s="642"/>
      <c r="J37" s="291">
        <f>0.1111*'[1]2.1_Recon_Crude Lifting'!$H$116</f>
        <v>215970.84520000001</v>
      </c>
      <c r="K37" s="613"/>
      <c r="L37" s="613"/>
      <c r="M37" s="613"/>
      <c r="N37" s="613"/>
      <c r="O37" s="613"/>
      <c r="P37" s="613"/>
      <c r="Q37" s="613"/>
      <c r="R37" s="613"/>
      <c r="S37" s="613"/>
      <c r="T37" s="613"/>
      <c r="U37" s="613"/>
      <c r="V37" s="613"/>
      <c r="W37" s="613"/>
      <c r="X37" s="613"/>
      <c r="Y37" s="613"/>
      <c r="Z37" s="613"/>
      <c r="AA37" s="613"/>
      <c r="AB37" s="613"/>
      <c r="AC37" s="613"/>
      <c r="AD37" s="613"/>
      <c r="AE37" s="613"/>
      <c r="AF37" s="613"/>
      <c r="AG37" s="613"/>
      <c r="AH37" s="613"/>
      <c r="AI37" s="613"/>
      <c r="AJ37" s="613"/>
      <c r="AK37" s="690"/>
      <c r="AL37" s="7"/>
    </row>
    <row r="38" spans="1:38" ht="18" customHeight="1">
      <c r="A38" s="591"/>
      <c r="B38" s="614"/>
      <c r="C38" s="613"/>
      <c r="D38" s="613"/>
      <c r="E38" s="613"/>
      <c r="F38" s="613"/>
      <c r="G38" s="219" t="s">
        <v>371</v>
      </c>
      <c r="H38" s="294">
        <f>0.05*'[1]3.1_Recon_Fis_Prod_NUPRC+Coy'!$F$88</f>
        <v>67736.850000000006</v>
      </c>
      <c r="I38" s="642"/>
      <c r="J38" s="291"/>
      <c r="K38" s="613"/>
      <c r="L38" s="613"/>
      <c r="M38" s="613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  <c r="AG38" s="613"/>
      <c r="AH38" s="613"/>
      <c r="AI38" s="613"/>
      <c r="AJ38" s="613"/>
      <c r="AK38" s="690"/>
      <c r="AL38" s="7"/>
    </row>
    <row r="39" spans="1:38" ht="18.75" customHeight="1">
      <c r="A39" s="592"/>
      <c r="B39" s="614"/>
      <c r="C39" s="613"/>
      <c r="D39" s="613"/>
      <c r="E39" s="613"/>
      <c r="F39" s="613"/>
      <c r="G39" s="270" t="s">
        <v>373</v>
      </c>
      <c r="H39" s="295">
        <f>0.05*'[1]3.1_Recon_Fis_Prod_NUPRC+Coy'!$F$87</f>
        <v>510683.7</v>
      </c>
      <c r="I39" s="642"/>
      <c r="J39" s="292">
        <f>0.1111*'[1]2.1_Recon_Crude Lifting'!$H$115</f>
        <v>250602.715</v>
      </c>
      <c r="K39" s="613"/>
      <c r="L39" s="613"/>
      <c r="M39" s="613"/>
      <c r="N39" s="613"/>
      <c r="O39" s="613"/>
      <c r="P39" s="613"/>
      <c r="Q39" s="613"/>
      <c r="R39" s="613"/>
      <c r="S39" s="613"/>
      <c r="T39" s="613"/>
      <c r="U39" s="613"/>
      <c r="V39" s="613"/>
      <c r="W39" s="613"/>
      <c r="X39" s="613"/>
      <c r="Y39" s="613"/>
      <c r="Z39" s="613"/>
      <c r="AA39" s="613"/>
      <c r="AB39" s="613"/>
      <c r="AC39" s="613"/>
      <c r="AD39" s="613"/>
      <c r="AE39" s="613"/>
      <c r="AF39" s="613"/>
      <c r="AG39" s="613"/>
      <c r="AH39" s="613"/>
      <c r="AI39" s="613"/>
      <c r="AJ39" s="613"/>
      <c r="AK39" s="690"/>
      <c r="AL39" s="7"/>
    </row>
    <row r="40" spans="1:38" ht="18.75" customHeight="1">
      <c r="A40" s="590" t="s">
        <v>431</v>
      </c>
      <c r="B40" s="593" t="s">
        <v>395</v>
      </c>
      <c r="C40" s="709" t="s">
        <v>43</v>
      </c>
      <c r="D40" s="601" t="s">
        <v>44</v>
      </c>
      <c r="E40" s="601" t="s">
        <v>45</v>
      </c>
      <c r="F40" s="638">
        <v>1301</v>
      </c>
      <c r="G40" s="65" t="s">
        <v>407</v>
      </c>
      <c r="H40" s="646"/>
      <c r="I40" s="645"/>
      <c r="J40" s="646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427"/>
      <c r="AL40" s="7"/>
    </row>
    <row r="41" spans="1:38" ht="18.75" customHeight="1">
      <c r="A41" s="591"/>
      <c r="B41" s="593"/>
      <c r="C41" s="710"/>
      <c r="D41" s="602"/>
      <c r="E41" s="602"/>
      <c r="F41" s="639"/>
      <c r="G41" s="65" t="s">
        <v>403</v>
      </c>
      <c r="H41" s="647"/>
      <c r="I41" s="645"/>
      <c r="J41" s="647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427"/>
      <c r="AL41" s="7"/>
    </row>
    <row r="42" spans="1:38" ht="18.75" customHeight="1">
      <c r="A42" s="591"/>
      <c r="B42" s="593"/>
      <c r="C42" s="710"/>
      <c r="D42" s="602"/>
      <c r="E42" s="602"/>
      <c r="F42" s="639"/>
      <c r="G42" s="65" t="s">
        <v>371</v>
      </c>
      <c r="H42" s="647"/>
      <c r="I42" s="645"/>
      <c r="J42" s="647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427"/>
      <c r="AL42" s="7"/>
    </row>
    <row r="43" spans="1:38" ht="18.75" customHeight="1">
      <c r="A43" s="591"/>
      <c r="B43" s="593"/>
      <c r="C43" s="710"/>
      <c r="D43" s="602"/>
      <c r="E43" s="602"/>
      <c r="F43" s="639"/>
      <c r="G43" s="65" t="s">
        <v>373</v>
      </c>
      <c r="H43" s="647"/>
      <c r="I43" s="645"/>
      <c r="J43" s="647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427"/>
      <c r="AL43" s="7"/>
    </row>
    <row r="44" spans="1:38" ht="18.75" customHeight="1">
      <c r="A44" s="591"/>
      <c r="B44" s="601" t="s">
        <v>404</v>
      </c>
      <c r="C44" s="710"/>
      <c r="D44" s="602"/>
      <c r="E44" s="602"/>
      <c r="F44" s="639"/>
      <c r="G44" s="65" t="s">
        <v>407</v>
      </c>
      <c r="H44" s="647"/>
      <c r="I44" s="645"/>
      <c r="J44" s="647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427"/>
      <c r="AL44" s="7"/>
    </row>
    <row r="45" spans="1:38" ht="18.75" customHeight="1">
      <c r="A45" s="591"/>
      <c r="B45" s="602"/>
      <c r="C45" s="710"/>
      <c r="D45" s="602"/>
      <c r="E45" s="602"/>
      <c r="F45" s="639"/>
      <c r="G45" s="65" t="s">
        <v>403</v>
      </c>
      <c r="H45" s="647"/>
      <c r="I45" s="645"/>
      <c r="J45" s="647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427"/>
      <c r="AL45" s="7"/>
    </row>
    <row r="46" spans="1:38" ht="18.75" customHeight="1">
      <c r="A46" s="591"/>
      <c r="B46" s="602"/>
      <c r="C46" s="710"/>
      <c r="D46" s="602"/>
      <c r="E46" s="602"/>
      <c r="F46" s="639"/>
      <c r="G46" s="65" t="s">
        <v>371</v>
      </c>
      <c r="H46" s="647"/>
      <c r="I46" s="645"/>
      <c r="J46" s="647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427"/>
      <c r="AL46" s="7"/>
    </row>
    <row r="47" spans="1:38" ht="18.75" customHeight="1">
      <c r="A47" s="591"/>
      <c r="B47" s="603"/>
      <c r="C47" s="710"/>
      <c r="D47" s="602"/>
      <c r="E47" s="602"/>
      <c r="F47" s="639"/>
      <c r="G47" s="65" t="s">
        <v>373</v>
      </c>
      <c r="H47" s="647"/>
      <c r="I47" s="645"/>
      <c r="J47" s="647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427"/>
      <c r="AL47" s="7"/>
    </row>
    <row r="48" spans="1:38" ht="18.75" customHeight="1">
      <c r="A48" s="591"/>
      <c r="B48" s="601" t="s">
        <v>405</v>
      </c>
      <c r="C48" s="710"/>
      <c r="D48" s="602"/>
      <c r="E48" s="602"/>
      <c r="F48" s="639"/>
      <c r="G48" s="65" t="s">
        <v>407</v>
      </c>
      <c r="H48" s="647"/>
      <c r="I48" s="648"/>
      <c r="J48" s="647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427"/>
      <c r="AL48" s="7"/>
    </row>
    <row r="49" spans="1:38" ht="18.75" customHeight="1">
      <c r="A49" s="591"/>
      <c r="B49" s="602"/>
      <c r="C49" s="710"/>
      <c r="D49" s="602"/>
      <c r="E49" s="602"/>
      <c r="F49" s="639"/>
      <c r="G49" s="65" t="s">
        <v>403</v>
      </c>
      <c r="H49" s="647"/>
      <c r="I49" s="642"/>
      <c r="J49" s="647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427"/>
      <c r="AL49" s="7"/>
    </row>
    <row r="50" spans="1:38" ht="18.75" customHeight="1">
      <c r="A50" s="591"/>
      <c r="B50" s="602"/>
      <c r="C50" s="710"/>
      <c r="D50" s="602"/>
      <c r="E50" s="602"/>
      <c r="F50" s="639"/>
      <c r="G50" s="65" t="s">
        <v>371</v>
      </c>
      <c r="H50" s="647"/>
      <c r="I50" s="642"/>
      <c r="J50" s="647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427"/>
      <c r="AL50" s="7"/>
    </row>
    <row r="51" spans="1:38" ht="18.75" customHeight="1">
      <c r="A51" s="591"/>
      <c r="B51" s="603"/>
      <c r="C51" s="710"/>
      <c r="D51" s="602"/>
      <c r="E51" s="602"/>
      <c r="F51" s="639"/>
      <c r="G51" s="65" t="s">
        <v>373</v>
      </c>
      <c r="H51" s="647"/>
      <c r="I51" s="643"/>
      <c r="J51" s="647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427"/>
      <c r="AL51" s="7"/>
    </row>
    <row r="52" spans="1:38" ht="18.75" customHeight="1">
      <c r="A52" s="591"/>
      <c r="B52" s="515" t="s">
        <v>406</v>
      </c>
      <c r="C52" s="710"/>
      <c r="D52" s="602"/>
      <c r="E52" s="602"/>
      <c r="F52" s="639"/>
      <c r="G52" s="219" t="s">
        <v>407</v>
      </c>
      <c r="H52" s="647"/>
      <c r="I52" s="648"/>
      <c r="J52" s="647"/>
      <c r="K52" s="593"/>
      <c r="L52" s="593"/>
      <c r="M52" s="593"/>
      <c r="N52" s="593"/>
      <c r="O52" s="593"/>
      <c r="P52" s="593"/>
      <c r="Q52" s="593"/>
      <c r="R52" s="593"/>
      <c r="S52" s="593"/>
      <c r="T52" s="593"/>
      <c r="U52" s="593"/>
      <c r="V52" s="593"/>
      <c r="W52" s="593"/>
      <c r="X52" s="593"/>
      <c r="Y52" s="593"/>
      <c r="Z52" s="593"/>
      <c r="AA52" s="593"/>
      <c r="AB52" s="593"/>
      <c r="AC52" s="593"/>
      <c r="AD52" s="593"/>
      <c r="AE52" s="593"/>
      <c r="AF52" s="593"/>
      <c r="AG52" s="708"/>
      <c r="AH52" s="708"/>
      <c r="AI52" s="708"/>
      <c r="AJ52" s="593"/>
      <c r="AK52" s="689"/>
      <c r="AL52" s="7"/>
    </row>
    <row r="53" spans="1:38" ht="22.5" customHeight="1">
      <c r="A53" s="591"/>
      <c r="B53" s="614"/>
      <c r="C53" s="710"/>
      <c r="D53" s="602"/>
      <c r="E53" s="602"/>
      <c r="F53" s="639"/>
      <c r="G53" s="219" t="s">
        <v>403</v>
      </c>
      <c r="H53" s="647"/>
      <c r="I53" s="642"/>
      <c r="J53" s="647"/>
      <c r="K53" s="613"/>
      <c r="L53" s="613"/>
      <c r="M53" s="613"/>
      <c r="N53" s="613"/>
      <c r="O53" s="613"/>
      <c r="P53" s="613"/>
      <c r="Q53" s="613"/>
      <c r="R53" s="613"/>
      <c r="S53" s="613"/>
      <c r="T53" s="613"/>
      <c r="U53" s="613"/>
      <c r="V53" s="613"/>
      <c r="W53" s="613"/>
      <c r="X53" s="613"/>
      <c r="Y53" s="613"/>
      <c r="Z53" s="613"/>
      <c r="AA53" s="613"/>
      <c r="AB53" s="613"/>
      <c r="AC53" s="613"/>
      <c r="AD53" s="613"/>
      <c r="AE53" s="613"/>
      <c r="AF53" s="613"/>
      <c r="AG53" s="613"/>
      <c r="AH53" s="613"/>
      <c r="AI53" s="613"/>
      <c r="AJ53" s="613"/>
      <c r="AK53" s="690"/>
      <c r="AL53" s="7"/>
    </row>
    <row r="54" spans="1:38" ht="15" customHeight="1">
      <c r="A54" s="591"/>
      <c r="B54" s="614"/>
      <c r="C54" s="710"/>
      <c r="D54" s="602"/>
      <c r="E54" s="602"/>
      <c r="F54" s="639"/>
      <c r="G54" s="219" t="s">
        <v>371</v>
      </c>
      <c r="H54" s="647"/>
      <c r="I54" s="642"/>
      <c r="J54" s="647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613"/>
      <c r="AJ54" s="613"/>
      <c r="AK54" s="690"/>
      <c r="AL54" s="7"/>
    </row>
    <row r="55" spans="1:38" ht="18.75" customHeight="1">
      <c r="A55" s="592"/>
      <c r="B55" s="614"/>
      <c r="C55" s="711"/>
      <c r="D55" s="603"/>
      <c r="E55" s="603"/>
      <c r="F55" s="640"/>
      <c r="G55" s="219" t="s">
        <v>373</v>
      </c>
      <c r="H55" s="647"/>
      <c r="I55" s="643"/>
      <c r="J55" s="647"/>
      <c r="K55" s="613"/>
      <c r="L55" s="613"/>
      <c r="M55" s="613"/>
      <c r="N55" s="613"/>
      <c r="O55" s="613"/>
      <c r="P55" s="613"/>
      <c r="Q55" s="613"/>
      <c r="R55" s="613"/>
      <c r="S55" s="613"/>
      <c r="T55" s="613"/>
      <c r="U55" s="613"/>
      <c r="V55" s="613"/>
      <c r="W55" s="613"/>
      <c r="X55" s="613"/>
      <c r="Y55" s="613"/>
      <c r="Z55" s="613"/>
      <c r="AA55" s="613"/>
      <c r="AB55" s="613"/>
      <c r="AC55" s="613"/>
      <c r="AD55" s="613"/>
      <c r="AE55" s="613"/>
      <c r="AF55" s="613"/>
      <c r="AG55" s="613"/>
      <c r="AH55" s="613"/>
      <c r="AI55" s="613"/>
      <c r="AJ55" s="613"/>
      <c r="AK55" s="690"/>
      <c r="AL55" s="7"/>
    </row>
    <row r="56" spans="1:38" ht="18.75" customHeight="1">
      <c r="A56" s="590" t="s">
        <v>48</v>
      </c>
      <c r="B56" s="593" t="s">
        <v>395</v>
      </c>
      <c r="C56" s="601" t="s">
        <v>46</v>
      </c>
      <c r="D56" s="601" t="s">
        <v>47</v>
      </c>
      <c r="E56" s="601" t="s">
        <v>45</v>
      </c>
      <c r="F56" s="638">
        <v>965916</v>
      </c>
      <c r="G56" s="65" t="s">
        <v>407</v>
      </c>
      <c r="H56" s="647"/>
      <c r="I56" s="644">
        <f>0.55*'[1]Recon_Gas Production '!$F$100</f>
        <v>1.8735592705199151E-2</v>
      </c>
      <c r="J56" s="647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427"/>
      <c r="AL56" s="7"/>
    </row>
    <row r="57" spans="1:38" ht="18.75" customHeight="1">
      <c r="A57" s="591"/>
      <c r="B57" s="593"/>
      <c r="C57" s="602"/>
      <c r="D57" s="602"/>
      <c r="E57" s="602"/>
      <c r="F57" s="639"/>
      <c r="G57" s="65" t="s">
        <v>403</v>
      </c>
      <c r="H57" s="647"/>
      <c r="I57" s="645"/>
      <c r="J57" s="647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427"/>
      <c r="AL57" s="7"/>
    </row>
    <row r="58" spans="1:38" ht="18.75" customHeight="1">
      <c r="A58" s="591"/>
      <c r="B58" s="593"/>
      <c r="C58" s="602"/>
      <c r="D58" s="602"/>
      <c r="E58" s="602"/>
      <c r="F58" s="639"/>
      <c r="G58" s="65" t="s">
        <v>371</v>
      </c>
      <c r="H58" s="647"/>
      <c r="I58" s="645"/>
      <c r="J58" s="647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427"/>
      <c r="AL58" s="7"/>
    </row>
    <row r="59" spans="1:38" ht="18.75" customHeight="1">
      <c r="A59" s="591"/>
      <c r="B59" s="593"/>
      <c r="C59" s="602"/>
      <c r="D59" s="602"/>
      <c r="E59" s="602"/>
      <c r="F59" s="639"/>
      <c r="G59" s="65" t="s">
        <v>373</v>
      </c>
      <c r="H59" s="647"/>
      <c r="I59" s="645"/>
      <c r="J59" s="647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427"/>
      <c r="AL59" s="7"/>
    </row>
    <row r="60" spans="1:38" ht="18.75" customHeight="1">
      <c r="A60" s="591"/>
      <c r="B60" s="601" t="s">
        <v>404</v>
      </c>
      <c r="C60" s="602"/>
      <c r="D60" s="602"/>
      <c r="E60" s="602"/>
      <c r="F60" s="639"/>
      <c r="G60" s="65" t="s">
        <v>407</v>
      </c>
      <c r="H60" s="647"/>
      <c r="I60" s="644">
        <f>0.3*'[1]Recon_Gas Production '!$F$100</f>
        <v>1.0219414202835899E-2</v>
      </c>
      <c r="J60" s="647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427"/>
      <c r="AL60" s="7"/>
    </row>
    <row r="61" spans="1:38" ht="18.75" customHeight="1">
      <c r="A61" s="591"/>
      <c r="B61" s="602"/>
      <c r="C61" s="602"/>
      <c r="D61" s="602"/>
      <c r="E61" s="602"/>
      <c r="F61" s="639"/>
      <c r="G61" s="65" t="s">
        <v>403</v>
      </c>
      <c r="H61" s="647"/>
      <c r="I61" s="645"/>
      <c r="J61" s="647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427"/>
      <c r="AL61" s="7"/>
    </row>
    <row r="62" spans="1:38" ht="18.75" customHeight="1">
      <c r="A62" s="591"/>
      <c r="B62" s="602"/>
      <c r="C62" s="602"/>
      <c r="D62" s="602"/>
      <c r="E62" s="602"/>
      <c r="F62" s="639"/>
      <c r="G62" s="65" t="s">
        <v>371</v>
      </c>
      <c r="H62" s="647"/>
      <c r="I62" s="645"/>
      <c r="J62" s="647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427"/>
      <c r="AL62" s="7"/>
    </row>
    <row r="63" spans="1:38" ht="18.75" customHeight="1">
      <c r="A63" s="591"/>
      <c r="B63" s="603"/>
      <c r="C63" s="602"/>
      <c r="D63" s="602"/>
      <c r="E63" s="602"/>
      <c r="F63" s="639"/>
      <c r="G63" s="65" t="s">
        <v>373</v>
      </c>
      <c r="H63" s="647"/>
      <c r="I63" s="645"/>
      <c r="J63" s="647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427"/>
      <c r="AL63" s="7"/>
    </row>
    <row r="64" spans="1:38" ht="18.75" customHeight="1">
      <c r="A64" s="591"/>
      <c r="B64" s="601" t="s">
        <v>405</v>
      </c>
      <c r="C64" s="602"/>
      <c r="D64" s="602"/>
      <c r="E64" s="602"/>
      <c r="F64" s="639"/>
      <c r="G64" s="65" t="s">
        <v>407</v>
      </c>
      <c r="H64" s="647"/>
      <c r="I64" s="641">
        <f>0.1*'[1]Recon_Gas Production '!$F$100</f>
        <v>3.4064714009452999E-3</v>
      </c>
      <c r="J64" s="647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427"/>
      <c r="AL64" s="7"/>
    </row>
    <row r="65" spans="1:38" ht="18.75" customHeight="1">
      <c r="A65" s="591"/>
      <c r="B65" s="602"/>
      <c r="C65" s="602"/>
      <c r="D65" s="602"/>
      <c r="E65" s="602"/>
      <c r="F65" s="639"/>
      <c r="G65" s="65" t="s">
        <v>403</v>
      </c>
      <c r="H65" s="647"/>
      <c r="I65" s="642"/>
      <c r="J65" s="647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427"/>
      <c r="AL65" s="7"/>
    </row>
    <row r="66" spans="1:38" ht="18.75" customHeight="1">
      <c r="A66" s="591"/>
      <c r="B66" s="602"/>
      <c r="C66" s="602"/>
      <c r="D66" s="602"/>
      <c r="E66" s="602"/>
      <c r="F66" s="639"/>
      <c r="G66" s="65" t="s">
        <v>371</v>
      </c>
      <c r="H66" s="647"/>
      <c r="I66" s="642"/>
      <c r="J66" s="647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427"/>
      <c r="AL66" s="7"/>
    </row>
    <row r="67" spans="1:38" ht="18.75" customHeight="1">
      <c r="A67" s="591"/>
      <c r="B67" s="603"/>
      <c r="C67" s="602"/>
      <c r="D67" s="602"/>
      <c r="E67" s="602"/>
      <c r="F67" s="639"/>
      <c r="G67" s="65" t="s">
        <v>373</v>
      </c>
      <c r="H67" s="647"/>
      <c r="I67" s="643"/>
      <c r="J67" s="647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427"/>
      <c r="AL67" s="7"/>
    </row>
    <row r="68" spans="1:38" ht="21.75" customHeight="1">
      <c r="A68" s="591"/>
      <c r="B68" s="515" t="s">
        <v>406</v>
      </c>
      <c r="C68" s="602"/>
      <c r="D68" s="602"/>
      <c r="E68" s="602"/>
      <c r="F68" s="639"/>
      <c r="G68" s="219" t="s">
        <v>407</v>
      </c>
      <c r="H68" s="647"/>
      <c r="I68" s="641">
        <f>0.05*'[1]Recon_Gas Production '!$F$100</f>
        <v>1.7032357004726499E-3</v>
      </c>
      <c r="J68" s="647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  <c r="W68" s="593"/>
      <c r="X68" s="593"/>
      <c r="Y68" s="593"/>
      <c r="Z68" s="593"/>
      <c r="AA68" s="593"/>
      <c r="AB68" s="593"/>
      <c r="AC68" s="593"/>
      <c r="AD68" s="593"/>
      <c r="AE68" s="593"/>
      <c r="AF68" s="593"/>
      <c r="AG68" s="708"/>
      <c r="AH68" s="708"/>
      <c r="AI68" s="708"/>
      <c r="AJ68" s="593"/>
      <c r="AK68" s="689"/>
      <c r="AL68" s="7"/>
    </row>
    <row r="69" spans="1:38" ht="18" customHeight="1">
      <c r="A69" s="591"/>
      <c r="B69" s="614"/>
      <c r="C69" s="602"/>
      <c r="D69" s="602"/>
      <c r="E69" s="602"/>
      <c r="F69" s="639"/>
      <c r="G69" s="219" t="s">
        <v>403</v>
      </c>
      <c r="H69" s="647"/>
      <c r="I69" s="642"/>
      <c r="J69" s="647"/>
      <c r="K69" s="613"/>
      <c r="L69" s="613"/>
      <c r="M69" s="613"/>
      <c r="N69" s="613"/>
      <c r="O69" s="613"/>
      <c r="P69" s="613"/>
      <c r="Q69" s="613"/>
      <c r="R69" s="613"/>
      <c r="S69" s="613"/>
      <c r="T69" s="613"/>
      <c r="U69" s="613"/>
      <c r="V69" s="613"/>
      <c r="W69" s="613"/>
      <c r="X69" s="613"/>
      <c r="Y69" s="613"/>
      <c r="Z69" s="613"/>
      <c r="AA69" s="613"/>
      <c r="AB69" s="613"/>
      <c r="AC69" s="613"/>
      <c r="AD69" s="613"/>
      <c r="AE69" s="613"/>
      <c r="AF69" s="613"/>
      <c r="AG69" s="613"/>
      <c r="AH69" s="613"/>
      <c r="AI69" s="613"/>
      <c r="AJ69" s="613"/>
      <c r="AK69" s="690"/>
      <c r="AL69" s="7"/>
    </row>
    <row r="70" spans="1:38" ht="18" customHeight="1">
      <c r="A70" s="591"/>
      <c r="B70" s="614"/>
      <c r="C70" s="602"/>
      <c r="D70" s="602"/>
      <c r="E70" s="602"/>
      <c r="F70" s="639"/>
      <c r="G70" s="219" t="s">
        <v>371</v>
      </c>
      <c r="H70" s="647"/>
      <c r="I70" s="642"/>
      <c r="J70" s="647"/>
      <c r="K70" s="613"/>
      <c r="L70" s="613"/>
      <c r="M70" s="613"/>
      <c r="N70" s="613"/>
      <c r="O70" s="613"/>
      <c r="P70" s="613"/>
      <c r="Q70" s="613"/>
      <c r="R70" s="613"/>
      <c r="S70" s="613"/>
      <c r="T70" s="613"/>
      <c r="U70" s="613"/>
      <c r="V70" s="613"/>
      <c r="W70" s="613"/>
      <c r="X70" s="613"/>
      <c r="Y70" s="613"/>
      <c r="Z70" s="613"/>
      <c r="AA70" s="613"/>
      <c r="AB70" s="613"/>
      <c r="AC70" s="613"/>
      <c r="AD70" s="613"/>
      <c r="AE70" s="613"/>
      <c r="AF70" s="613"/>
      <c r="AG70" s="613"/>
      <c r="AH70" s="613"/>
      <c r="AI70" s="613"/>
      <c r="AJ70" s="613"/>
      <c r="AK70" s="690"/>
      <c r="AL70" s="7"/>
    </row>
    <row r="71" spans="1:38" ht="18.75" customHeight="1">
      <c r="A71" s="592"/>
      <c r="B71" s="516"/>
      <c r="C71" s="603"/>
      <c r="D71" s="603"/>
      <c r="E71" s="603"/>
      <c r="F71" s="640"/>
      <c r="G71" s="219" t="s">
        <v>373</v>
      </c>
      <c r="H71" s="647"/>
      <c r="I71" s="643"/>
      <c r="J71" s="647"/>
      <c r="K71" s="613"/>
      <c r="L71" s="613"/>
      <c r="M71" s="613"/>
      <c r="N71" s="613"/>
      <c r="O71" s="613"/>
      <c r="P71" s="613"/>
      <c r="Q71" s="613"/>
      <c r="R71" s="613"/>
      <c r="S71" s="613"/>
      <c r="T71" s="613"/>
      <c r="U71" s="613"/>
      <c r="V71" s="613"/>
      <c r="W71" s="613"/>
      <c r="X71" s="613"/>
      <c r="Y71" s="613"/>
      <c r="Z71" s="613"/>
      <c r="AA71" s="613"/>
      <c r="AB71" s="613"/>
      <c r="AC71" s="613"/>
      <c r="AD71" s="613"/>
      <c r="AE71" s="613"/>
      <c r="AF71" s="613"/>
      <c r="AG71" s="613"/>
      <c r="AH71" s="613"/>
      <c r="AI71" s="613"/>
      <c r="AJ71" s="613"/>
      <c r="AK71" s="690"/>
      <c r="AL71" s="7"/>
    </row>
    <row r="72" spans="1:38" ht="18.75" customHeight="1">
      <c r="A72" s="590" t="s">
        <v>50</v>
      </c>
      <c r="B72" s="593" t="s">
        <v>395</v>
      </c>
      <c r="C72" s="601" t="s">
        <v>49</v>
      </c>
      <c r="D72" s="601" t="s">
        <v>44</v>
      </c>
      <c r="E72" s="601" t="s">
        <v>45</v>
      </c>
      <c r="F72" s="601">
        <v>355</v>
      </c>
      <c r="G72" s="65" t="s">
        <v>407</v>
      </c>
      <c r="H72" s="647"/>
      <c r="I72" s="644">
        <f>0.55*'[1]Recon_Gas Production '!$F$101</f>
        <v>7.6644072948005761E-3</v>
      </c>
      <c r="J72" s="647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427"/>
      <c r="AL72" s="7"/>
    </row>
    <row r="73" spans="1:38" ht="18.75" customHeight="1">
      <c r="A73" s="591"/>
      <c r="B73" s="593"/>
      <c r="C73" s="602"/>
      <c r="D73" s="602"/>
      <c r="E73" s="602"/>
      <c r="F73" s="602"/>
      <c r="G73" s="65" t="s">
        <v>403</v>
      </c>
      <c r="H73" s="647"/>
      <c r="I73" s="645"/>
      <c r="J73" s="647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427"/>
      <c r="AL73" s="7"/>
    </row>
    <row r="74" spans="1:38" ht="18.75" customHeight="1">
      <c r="A74" s="591"/>
      <c r="B74" s="593"/>
      <c r="C74" s="602"/>
      <c r="D74" s="602"/>
      <c r="E74" s="602"/>
      <c r="F74" s="602"/>
      <c r="G74" s="65" t="s">
        <v>371</v>
      </c>
      <c r="H74" s="647"/>
      <c r="I74" s="645"/>
      <c r="J74" s="647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427"/>
      <c r="AL74" s="7"/>
    </row>
    <row r="75" spans="1:38" ht="18.75" customHeight="1">
      <c r="A75" s="591"/>
      <c r="B75" s="593"/>
      <c r="C75" s="602"/>
      <c r="D75" s="602"/>
      <c r="E75" s="602"/>
      <c r="F75" s="602"/>
      <c r="G75" s="65" t="s">
        <v>373</v>
      </c>
      <c r="H75" s="647"/>
      <c r="I75" s="645"/>
      <c r="J75" s="647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427"/>
      <c r="AL75" s="7"/>
    </row>
    <row r="76" spans="1:38" ht="18.75" customHeight="1">
      <c r="A76" s="591"/>
      <c r="B76" s="601" t="s">
        <v>404</v>
      </c>
      <c r="C76" s="602"/>
      <c r="D76" s="602"/>
      <c r="E76" s="602"/>
      <c r="F76" s="602"/>
      <c r="G76" s="65" t="s">
        <v>407</v>
      </c>
      <c r="H76" s="647"/>
      <c r="I76" s="644">
        <f>0.3*'[1]Recon_Gas Production '!$F$101</f>
        <v>4.18058579716395E-3</v>
      </c>
      <c r="J76" s="647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427"/>
      <c r="AL76" s="7"/>
    </row>
    <row r="77" spans="1:38" ht="18.75" customHeight="1">
      <c r="A77" s="591"/>
      <c r="B77" s="602"/>
      <c r="C77" s="602"/>
      <c r="D77" s="602"/>
      <c r="E77" s="602"/>
      <c r="F77" s="602"/>
      <c r="G77" s="65" t="s">
        <v>403</v>
      </c>
      <c r="H77" s="647"/>
      <c r="I77" s="645"/>
      <c r="J77" s="647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427"/>
      <c r="AL77" s="7"/>
    </row>
    <row r="78" spans="1:38" ht="18.75" customHeight="1">
      <c r="A78" s="591"/>
      <c r="B78" s="602"/>
      <c r="C78" s="602"/>
      <c r="D78" s="602"/>
      <c r="E78" s="602"/>
      <c r="F78" s="602"/>
      <c r="G78" s="65" t="s">
        <v>371</v>
      </c>
      <c r="H78" s="647"/>
      <c r="I78" s="645"/>
      <c r="J78" s="647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427"/>
      <c r="AL78" s="7"/>
    </row>
    <row r="79" spans="1:38" ht="18.75" customHeight="1">
      <c r="A79" s="591"/>
      <c r="B79" s="603"/>
      <c r="C79" s="602"/>
      <c r="D79" s="602"/>
      <c r="E79" s="602"/>
      <c r="F79" s="602"/>
      <c r="G79" s="65" t="s">
        <v>373</v>
      </c>
      <c r="H79" s="647"/>
      <c r="I79" s="645"/>
      <c r="J79" s="647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427"/>
      <c r="AL79" s="7"/>
    </row>
    <row r="80" spans="1:38" ht="18.75" customHeight="1">
      <c r="A80" s="591"/>
      <c r="B80" s="601" t="s">
        <v>405</v>
      </c>
      <c r="C80" s="602"/>
      <c r="D80" s="602"/>
      <c r="E80" s="602"/>
      <c r="F80" s="602"/>
      <c r="G80" s="65" t="s">
        <v>407</v>
      </c>
      <c r="H80" s="647"/>
      <c r="I80" s="641">
        <f>0.1*'[1]Recon_Gas Production '!$F$101</f>
        <v>1.3935285990546503E-3</v>
      </c>
      <c r="J80" s="647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427"/>
      <c r="AL80" s="7"/>
    </row>
    <row r="81" spans="1:38" ht="18.75" customHeight="1">
      <c r="A81" s="591"/>
      <c r="B81" s="602"/>
      <c r="C81" s="602"/>
      <c r="D81" s="602"/>
      <c r="E81" s="602"/>
      <c r="F81" s="602"/>
      <c r="G81" s="65" t="s">
        <v>403</v>
      </c>
      <c r="H81" s="647"/>
      <c r="I81" s="642"/>
      <c r="J81" s="647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427"/>
      <c r="AL81" s="7"/>
    </row>
    <row r="82" spans="1:38" ht="18.75" customHeight="1">
      <c r="A82" s="591"/>
      <c r="B82" s="602"/>
      <c r="C82" s="602"/>
      <c r="D82" s="602"/>
      <c r="E82" s="602"/>
      <c r="F82" s="602"/>
      <c r="G82" s="65" t="s">
        <v>371</v>
      </c>
      <c r="H82" s="647"/>
      <c r="I82" s="642"/>
      <c r="J82" s="647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427"/>
      <c r="AL82" s="7"/>
    </row>
    <row r="83" spans="1:38" ht="18.75" customHeight="1">
      <c r="A83" s="591"/>
      <c r="B83" s="603"/>
      <c r="C83" s="602"/>
      <c r="D83" s="602"/>
      <c r="E83" s="602"/>
      <c r="F83" s="602"/>
      <c r="G83" s="65" t="s">
        <v>373</v>
      </c>
      <c r="H83" s="647"/>
      <c r="I83" s="643"/>
      <c r="J83" s="647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427"/>
      <c r="AL83" s="7"/>
    </row>
    <row r="84" spans="1:38" ht="21.75" customHeight="1">
      <c r="A84" s="591"/>
      <c r="B84" s="515" t="s">
        <v>406</v>
      </c>
      <c r="C84" s="602"/>
      <c r="D84" s="602"/>
      <c r="E84" s="602"/>
      <c r="F84" s="602"/>
      <c r="G84" s="219" t="s">
        <v>407</v>
      </c>
      <c r="H84" s="647"/>
      <c r="I84" s="641">
        <f>0.05*'[1]Recon_Gas Production '!$F$101</f>
        <v>6.9676429952732514E-4</v>
      </c>
      <c r="J84" s="647"/>
      <c r="K84" s="593"/>
      <c r="L84" s="593"/>
      <c r="M84" s="593"/>
      <c r="N84" s="593"/>
      <c r="O84" s="593"/>
      <c r="P84" s="593"/>
      <c r="Q84" s="593"/>
      <c r="R84" s="593"/>
      <c r="S84" s="593"/>
      <c r="T84" s="593"/>
      <c r="U84" s="593"/>
      <c r="V84" s="593"/>
      <c r="W84" s="593"/>
      <c r="X84" s="593"/>
      <c r="Y84" s="593"/>
      <c r="Z84" s="593"/>
      <c r="AA84" s="593"/>
      <c r="AB84" s="593"/>
      <c r="AC84" s="593"/>
      <c r="AD84" s="593"/>
      <c r="AE84" s="593"/>
      <c r="AF84" s="593"/>
      <c r="AG84" s="708"/>
      <c r="AH84" s="708"/>
      <c r="AI84" s="708"/>
      <c r="AJ84" s="593"/>
      <c r="AK84" s="689"/>
      <c r="AL84" s="7"/>
    </row>
    <row r="85" spans="1:38" ht="18" customHeight="1">
      <c r="A85" s="591"/>
      <c r="B85" s="614"/>
      <c r="C85" s="602"/>
      <c r="D85" s="602"/>
      <c r="E85" s="602"/>
      <c r="F85" s="602"/>
      <c r="G85" s="219" t="s">
        <v>403</v>
      </c>
      <c r="H85" s="647"/>
      <c r="I85" s="642"/>
      <c r="J85" s="647"/>
      <c r="K85" s="613"/>
      <c r="L85" s="613"/>
      <c r="M85" s="613"/>
      <c r="N85" s="613"/>
      <c r="O85" s="613"/>
      <c r="P85" s="613"/>
      <c r="Q85" s="613"/>
      <c r="R85" s="613"/>
      <c r="S85" s="613"/>
      <c r="T85" s="613"/>
      <c r="U85" s="613"/>
      <c r="V85" s="613"/>
      <c r="W85" s="613"/>
      <c r="X85" s="613"/>
      <c r="Y85" s="613"/>
      <c r="Z85" s="613"/>
      <c r="AA85" s="613"/>
      <c r="AB85" s="613"/>
      <c r="AC85" s="613"/>
      <c r="AD85" s="613"/>
      <c r="AE85" s="613"/>
      <c r="AF85" s="613"/>
      <c r="AG85" s="613"/>
      <c r="AH85" s="613"/>
      <c r="AI85" s="613"/>
      <c r="AJ85" s="613"/>
      <c r="AK85" s="690"/>
      <c r="AL85" s="7"/>
    </row>
    <row r="86" spans="1:38" ht="18" customHeight="1">
      <c r="A86" s="591"/>
      <c r="B86" s="614"/>
      <c r="C86" s="602"/>
      <c r="D86" s="602"/>
      <c r="E86" s="602"/>
      <c r="F86" s="602"/>
      <c r="G86" s="219" t="s">
        <v>371</v>
      </c>
      <c r="H86" s="647"/>
      <c r="I86" s="642"/>
      <c r="J86" s="647"/>
      <c r="K86" s="613"/>
      <c r="L86" s="613"/>
      <c r="M86" s="613"/>
      <c r="N86" s="613"/>
      <c r="O86" s="613"/>
      <c r="P86" s="613"/>
      <c r="Q86" s="613"/>
      <c r="R86" s="613"/>
      <c r="S86" s="613"/>
      <c r="T86" s="613"/>
      <c r="U86" s="613"/>
      <c r="V86" s="613"/>
      <c r="W86" s="613"/>
      <c r="X86" s="613"/>
      <c r="Y86" s="613"/>
      <c r="Z86" s="613"/>
      <c r="AA86" s="613"/>
      <c r="AB86" s="613"/>
      <c r="AC86" s="613"/>
      <c r="AD86" s="613"/>
      <c r="AE86" s="613"/>
      <c r="AF86" s="613"/>
      <c r="AG86" s="613"/>
      <c r="AH86" s="613"/>
      <c r="AI86" s="613"/>
      <c r="AJ86" s="613"/>
      <c r="AK86" s="690"/>
      <c r="AL86" s="7"/>
    </row>
    <row r="87" spans="1:38" ht="18.75" customHeight="1">
      <c r="A87" s="592"/>
      <c r="B87" s="516"/>
      <c r="C87" s="603"/>
      <c r="D87" s="603"/>
      <c r="E87" s="603"/>
      <c r="F87" s="603"/>
      <c r="G87" s="219" t="s">
        <v>373</v>
      </c>
      <c r="H87" s="647"/>
      <c r="I87" s="643"/>
      <c r="J87" s="647"/>
      <c r="K87" s="613"/>
      <c r="L87" s="613"/>
      <c r="M87" s="613"/>
      <c r="N87" s="613"/>
      <c r="O87" s="613"/>
      <c r="P87" s="613"/>
      <c r="Q87" s="613"/>
      <c r="R87" s="613"/>
      <c r="S87" s="613"/>
      <c r="T87" s="613"/>
      <c r="U87" s="613"/>
      <c r="V87" s="613"/>
      <c r="W87" s="613"/>
      <c r="X87" s="613"/>
      <c r="Y87" s="613"/>
      <c r="Z87" s="613"/>
      <c r="AA87" s="613"/>
      <c r="AB87" s="613"/>
      <c r="AC87" s="613"/>
      <c r="AD87" s="613"/>
      <c r="AE87" s="613"/>
      <c r="AF87" s="613"/>
      <c r="AG87" s="613"/>
      <c r="AH87" s="613"/>
      <c r="AI87" s="613"/>
      <c r="AJ87" s="613"/>
      <c r="AK87" s="690"/>
      <c r="AL87" s="7"/>
    </row>
    <row r="88" spans="1:38" ht="18.75" customHeight="1">
      <c r="A88" s="590" t="s">
        <v>53</v>
      </c>
      <c r="B88" s="593" t="s">
        <v>395</v>
      </c>
      <c r="C88" s="601" t="s">
        <v>51</v>
      </c>
      <c r="D88" s="601" t="s">
        <v>52</v>
      </c>
      <c r="E88" s="601" t="s">
        <v>45</v>
      </c>
      <c r="F88" s="601">
        <v>722</v>
      </c>
      <c r="G88" s="65" t="s">
        <v>407</v>
      </c>
      <c r="H88" s="647"/>
      <c r="I88" s="644">
        <f>0.55*'[1]Recon_Gas Production '!$F$102</f>
        <v>18490.492548334329</v>
      </c>
      <c r="J88" s="647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427"/>
      <c r="AL88" s="7"/>
    </row>
    <row r="89" spans="1:38" ht="18.75" customHeight="1">
      <c r="A89" s="591"/>
      <c r="B89" s="593"/>
      <c r="C89" s="602"/>
      <c r="D89" s="602"/>
      <c r="E89" s="602"/>
      <c r="F89" s="602"/>
      <c r="G89" s="65" t="s">
        <v>403</v>
      </c>
      <c r="H89" s="647"/>
      <c r="I89" s="645"/>
      <c r="J89" s="647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427"/>
      <c r="AL89" s="7"/>
    </row>
    <row r="90" spans="1:38" ht="18.75" customHeight="1">
      <c r="A90" s="591"/>
      <c r="B90" s="593"/>
      <c r="C90" s="602"/>
      <c r="D90" s="602"/>
      <c r="E90" s="602"/>
      <c r="F90" s="602"/>
      <c r="G90" s="65" t="s">
        <v>371</v>
      </c>
      <c r="H90" s="647"/>
      <c r="I90" s="645"/>
      <c r="J90" s="647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427"/>
      <c r="AL90" s="7"/>
    </row>
    <row r="91" spans="1:38" ht="18.75" customHeight="1">
      <c r="A91" s="591"/>
      <c r="B91" s="593"/>
      <c r="C91" s="602"/>
      <c r="D91" s="602"/>
      <c r="E91" s="602"/>
      <c r="F91" s="602"/>
      <c r="G91" s="65" t="s">
        <v>373</v>
      </c>
      <c r="H91" s="647"/>
      <c r="I91" s="645"/>
      <c r="J91" s="647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427"/>
      <c r="AL91" s="7"/>
    </row>
    <row r="92" spans="1:38" ht="18.75" customHeight="1">
      <c r="A92" s="591"/>
      <c r="B92" s="601" t="s">
        <v>404</v>
      </c>
      <c r="C92" s="602"/>
      <c r="D92" s="602"/>
      <c r="E92" s="602"/>
      <c r="F92" s="602"/>
      <c r="G92" s="65" t="s">
        <v>407</v>
      </c>
      <c r="H92" s="647"/>
      <c r="I92" s="644">
        <f>0.3*'[1]Recon_Gas Production '!$F$102</f>
        <v>10085.723208182359</v>
      </c>
      <c r="J92" s="647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427"/>
      <c r="AL92" s="7"/>
    </row>
    <row r="93" spans="1:38" ht="18.75" customHeight="1">
      <c r="A93" s="591"/>
      <c r="B93" s="602"/>
      <c r="C93" s="602"/>
      <c r="D93" s="602"/>
      <c r="E93" s="602"/>
      <c r="F93" s="602"/>
      <c r="G93" s="65" t="s">
        <v>403</v>
      </c>
      <c r="H93" s="647"/>
      <c r="I93" s="645"/>
      <c r="J93" s="647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427"/>
      <c r="AL93" s="7"/>
    </row>
    <row r="94" spans="1:38" ht="18.75" customHeight="1">
      <c r="A94" s="591"/>
      <c r="B94" s="602"/>
      <c r="C94" s="602"/>
      <c r="D94" s="602"/>
      <c r="E94" s="602"/>
      <c r="F94" s="602"/>
      <c r="G94" s="65" t="s">
        <v>371</v>
      </c>
      <c r="H94" s="647"/>
      <c r="I94" s="645"/>
      <c r="J94" s="647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427"/>
      <c r="AL94" s="7"/>
    </row>
    <row r="95" spans="1:38" ht="18.75" customHeight="1">
      <c r="A95" s="591"/>
      <c r="B95" s="603"/>
      <c r="C95" s="602"/>
      <c r="D95" s="602"/>
      <c r="E95" s="602"/>
      <c r="F95" s="602"/>
      <c r="G95" s="65" t="s">
        <v>373</v>
      </c>
      <c r="H95" s="647"/>
      <c r="I95" s="645"/>
      <c r="J95" s="647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427"/>
      <c r="AL95" s="7"/>
    </row>
    <row r="96" spans="1:38" ht="18.75" customHeight="1">
      <c r="A96" s="591"/>
      <c r="B96" s="601" t="s">
        <v>405</v>
      </c>
      <c r="C96" s="602"/>
      <c r="D96" s="602"/>
      <c r="E96" s="602"/>
      <c r="F96" s="602"/>
      <c r="G96" s="65" t="s">
        <v>407</v>
      </c>
      <c r="H96" s="647"/>
      <c r="I96" s="641">
        <f>0.1*'[1]Recon_Gas Production '!$F$102</f>
        <v>3361.9077360607866</v>
      </c>
      <c r="J96" s="647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427"/>
      <c r="AL96" s="7"/>
    </row>
    <row r="97" spans="1:38" ht="18.75" customHeight="1">
      <c r="A97" s="591"/>
      <c r="B97" s="602"/>
      <c r="C97" s="602"/>
      <c r="D97" s="602"/>
      <c r="E97" s="602"/>
      <c r="F97" s="602"/>
      <c r="G97" s="65" t="s">
        <v>403</v>
      </c>
      <c r="H97" s="647"/>
      <c r="I97" s="642"/>
      <c r="J97" s="647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427"/>
      <c r="AL97" s="7"/>
    </row>
    <row r="98" spans="1:38" ht="18.75" customHeight="1">
      <c r="A98" s="591"/>
      <c r="B98" s="602"/>
      <c r="C98" s="602"/>
      <c r="D98" s="602"/>
      <c r="E98" s="602"/>
      <c r="F98" s="602"/>
      <c r="G98" s="65" t="s">
        <v>371</v>
      </c>
      <c r="H98" s="647"/>
      <c r="I98" s="642"/>
      <c r="J98" s="647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427"/>
      <c r="AL98" s="7"/>
    </row>
    <row r="99" spans="1:38" ht="18.75" customHeight="1">
      <c r="A99" s="591"/>
      <c r="B99" s="603"/>
      <c r="C99" s="602"/>
      <c r="D99" s="602"/>
      <c r="E99" s="602"/>
      <c r="F99" s="602"/>
      <c r="G99" s="65" t="s">
        <v>373</v>
      </c>
      <c r="H99" s="647"/>
      <c r="I99" s="643"/>
      <c r="J99" s="647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427"/>
      <c r="AL99" s="7"/>
    </row>
    <row r="100" spans="1:38" ht="20.25" customHeight="1">
      <c r="A100" s="591"/>
      <c r="B100" s="515" t="s">
        <v>406</v>
      </c>
      <c r="C100" s="602"/>
      <c r="D100" s="602"/>
      <c r="E100" s="602"/>
      <c r="F100" s="602"/>
      <c r="G100" s="219" t="s">
        <v>407</v>
      </c>
      <c r="H100" s="647"/>
      <c r="I100" s="641">
        <f>0.05*'[1]Recon_Gas Production '!$F$102</f>
        <v>1680.9538680303933</v>
      </c>
      <c r="J100" s="647"/>
      <c r="K100" s="593"/>
      <c r="L100" s="593"/>
      <c r="M100" s="593"/>
      <c r="N100" s="593"/>
      <c r="O100" s="593"/>
      <c r="P100" s="593"/>
      <c r="Q100" s="593"/>
      <c r="R100" s="593"/>
      <c r="S100" s="593"/>
      <c r="T100" s="593"/>
      <c r="U100" s="593"/>
      <c r="V100" s="593"/>
      <c r="W100" s="593"/>
      <c r="X100" s="593"/>
      <c r="Y100" s="593"/>
      <c r="Z100" s="593"/>
      <c r="AA100" s="593"/>
      <c r="AB100" s="593"/>
      <c r="AC100" s="593"/>
      <c r="AD100" s="593"/>
      <c r="AE100" s="593"/>
      <c r="AF100" s="593"/>
      <c r="AG100" s="708"/>
      <c r="AH100" s="708"/>
      <c r="AI100" s="708"/>
      <c r="AJ100" s="593"/>
      <c r="AK100" s="689"/>
      <c r="AL100" s="7"/>
    </row>
    <row r="101" spans="1:38" ht="18" customHeight="1">
      <c r="A101" s="591"/>
      <c r="B101" s="614"/>
      <c r="C101" s="602"/>
      <c r="D101" s="602"/>
      <c r="E101" s="602"/>
      <c r="F101" s="602"/>
      <c r="G101" s="219" t="s">
        <v>403</v>
      </c>
      <c r="H101" s="647"/>
      <c r="I101" s="642"/>
      <c r="J101" s="647"/>
      <c r="K101" s="613"/>
      <c r="L101" s="613"/>
      <c r="M101" s="613"/>
      <c r="N101" s="613"/>
      <c r="O101" s="613"/>
      <c r="P101" s="613"/>
      <c r="Q101" s="613"/>
      <c r="R101" s="613"/>
      <c r="S101" s="613"/>
      <c r="T101" s="613"/>
      <c r="U101" s="613"/>
      <c r="V101" s="613"/>
      <c r="W101" s="613"/>
      <c r="X101" s="613"/>
      <c r="Y101" s="613"/>
      <c r="Z101" s="613"/>
      <c r="AA101" s="613"/>
      <c r="AB101" s="613"/>
      <c r="AC101" s="613"/>
      <c r="AD101" s="613"/>
      <c r="AE101" s="613"/>
      <c r="AF101" s="613"/>
      <c r="AG101" s="613"/>
      <c r="AH101" s="613"/>
      <c r="AI101" s="613"/>
      <c r="AJ101" s="613"/>
      <c r="AK101" s="690"/>
      <c r="AL101" s="7"/>
    </row>
    <row r="102" spans="1:38" ht="18" customHeight="1">
      <c r="A102" s="591"/>
      <c r="B102" s="614"/>
      <c r="C102" s="602"/>
      <c r="D102" s="602"/>
      <c r="E102" s="602"/>
      <c r="F102" s="602"/>
      <c r="G102" s="219" t="s">
        <v>371</v>
      </c>
      <c r="H102" s="647"/>
      <c r="I102" s="642"/>
      <c r="J102" s="647"/>
      <c r="K102" s="613"/>
      <c r="L102" s="613"/>
      <c r="M102" s="613"/>
      <c r="N102" s="613"/>
      <c r="O102" s="613"/>
      <c r="P102" s="613"/>
      <c r="Q102" s="613"/>
      <c r="R102" s="613"/>
      <c r="S102" s="613"/>
      <c r="T102" s="613"/>
      <c r="U102" s="613"/>
      <c r="V102" s="613"/>
      <c r="W102" s="613"/>
      <c r="X102" s="613"/>
      <c r="Y102" s="613"/>
      <c r="Z102" s="613"/>
      <c r="AA102" s="613"/>
      <c r="AB102" s="613"/>
      <c r="AC102" s="613"/>
      <c r="AD102" s="613"/>
      <c r="AE102" s="613"/>
      <c r="AF102" s="613"/>
      <c r="AG102" s="613"/>
      <c r="AH102" s="613"/>
      <c r="AI102" s="613"/>
      <c r="AJ102" s="613"/>
      <c r="AK102" s="690"/>
      <c r="AL102" s="7"/>
    </row>
    <row r="103" spans="1:38" ht="18.75" customHeight="1">
      <c r="A103" s="592"/>
      <c r="B103" s="516"/>
      <c r="C103" s="603"/>
      <c r="D103" s="603"/>
      <c r="E103" s="603"/>
      <c r="F103" s="603"/>
      <c r="G103" s="219" t="s">
        <v>373</v>
      </c>
      <c r="H103" s="647"/>
      <c r="I103" s="643"/>
      <c r="J103" s="647"/>
      <c r="K103" s="613"/>
      <c r="L103" s="613"/>
      <c r="M103" s="613"/>
      <c r="N103" s="613"/>
      <c r="O103" s="613"/>
      <c r="P103" s="613"/>
      <c r="Q103" s="613"/>
      <c r="R103" s="613"/>
      <c r="S103" s="613"/>
      <c r="T103" s="613"/>
      <c r="U103" s="613"/>
      <c r="V103" s="613"/>
      <c r="W103" s="613"/>
      <c r="X103" s="613"/>
      <c r="Y103" s="613"/>
      <c r="Z103" s="613"/>
      <c r="AA103" s="613"/>
      <c r="AB103" s="613"/>
      <c r="AC103" s="613"/>
      <c r="AD103" s="613"/>
      <c r="AE103" s="613"/>
      <c r="AF103" s="613"/>
      <c r="AG103" s="613"/>
      <c r="AH103" s="613"/>
      <c r="AI103" s="613"/>
      <c r="AJ103" s="613"/>
      <c r="AK103" s="690"/>
      <c r="AL103" s="7"/>
    </row>
    <row r="104" spans="1:38" ht="18.75" customHeight="1">
      <c r="A104" s="590" t="s">
        <v>56</v>
      </c>
      <c r="B104" s="593" t="s">
        <v>395</v>
      </c>
      <c r="C104" s="601" t="s">
        <v>54</v>
      </c>
      <c r="D104" s="601" t="s">
        <v>55</v>
      </c>
      <c r="E104" s="601" t="s">
        <v>41</v>
      </c>
      <c r="F104" s="601">
        <v>482</v>
      </c>
      <c r="G104" s="65" t="s">
        <v>407</v>
      </c>
      <c r="H104" s="647"/>
      <c r="I104" s="644">
        <f>0.55*'[1]Recon_Gas Production '!$F$103</f>
        <v>2.3608749999999952</v>
      </c>
      <c r="J104" s="647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427"/>
      <c r="AL104" s="7"/>
    </row>
    <row r="105" spans="1:38" ht="18.75" customHeight="1">
      <c r="A105" s="591"/>
      <c r="B105" s="593"/>
      <c r="C105" s="602"/>
      <c r="D105" s="602"/>
      <c r="E105" s="602"/>
      <c r="F105" s="602"/>
      <c r="G105" s="65" t="s">
        <v>403</v>
      </c>
      <c r="H105" s="647"/>
      <c r="I105" s="645"/>
      <c r="J105" s="647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427"/>
      <c r="AL105" s="7"/>
    </row>
    <row r="106" spans="1:38" ht="18.75" customHeight="1">
      <c r="A106" s="591"/>
      <c r="B106" s="593"/>
      <c r="C106" s="602"/>
      <c r="D106" s="602"/>
      <c r="E106" s="602"/>
      <c r="F106" s="602"/>
      <c r="G106" s="65" t="s">
        <v>371</v>
      </c>
      <c r="H106" s="647"/>
      <c r="I106" s="645"/>
      <c r="J106" s="647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427"/>
      <c r="AL106" s="7"/>
    </row>
    <row r="107" spans="1:38" ht="18.75" customHeight="1">
      <c r="A107" s="591"/>
      <c r="B107" s="593"/>
      <c r="C107" s="602"/>
      <c r="D107" s="602"/>
      <c r="E107" s="602"/>
      <c r="F107" s="602"/>
      <c r="G107" s="65" t="s">
        <v>373</v>
      </c>
      <c r="H107" s="647"/>
      <c r="I107" s="645"/>
      <c r="J107" s="647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427"/>
      <c r="AL107" s="7"/>
    </row>
    <row r="108" spans="1:38" ht="18.75" customHeight="1">
      <c r="A108" s="591"/>
      <c r="B108" s="601" t="s">
        <v>404</v>
      </c>
      <c r="C108" s="602"/>
      <c r="D108" s="602"/>
      <c r="E108" s="602"/>
      <c r="F108" s="602"/>
      <c r="G108" s="65" t="s">
        <v>407</v>
      </c>
      <c r="H108" s="647"/>
      <c r="I108" s="644">
        <f>0.3*'[1]Recon_Gas Production '!$F$103</f>
        <v>1.2877499999999971</v>
      </c>
      <c r="J108" s="647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427"/>
      <c r="AL108" s="7"/>
    </row>
    <row r="109" spans="1:38" ht="18.75" customHeight="1">
      <c r="A109" s="591"/>
      <c r="B109" s="602"/>
      <c r="C109" s="602"/>
      <c r="D109" s="602"/>
      <c r="E109" s="602"/>
      <c r="F109" s="602"/>
      <c r="G109" s="65" t="s">
        <v>403</v>
      </c>
      <c r="H109" s="647"/>
      <c r="I109" s="645"/>
      <c r="J109" s="647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427"/>
      <c r="AL109" s="7"/>
    </row>
    <row r="110" spans="1:38" ht="18.75" customHeight="1">
      <c r="A110" s="591"/>
      <c r="B110" s="602"/>
      <c r="C110" s="602"/>
      <c r="D110" s="602"/>
      <c r="E110" s="602"/>
      <c r="F110" s="602"/>
      <c r="G110" s="65" t="s">
        <v>371</v>
      </c>
      <c r="H110" s="647"/>
      <c r="I110" s="645"/>
      <c r="J110" s="647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427"/>
      <c r="AL110" s="7"/>
    </row>
    <row r="111" spans="1:38" ht="18.75" customHeight="1">
      <c r="A111" s="591"/>
      <c r="B111" s="603"/>
      <c r="C111" s="602"/>
      <c r="D111" s="602"/>
      <c r="E111" s="602"/>
      <c r="F111" s="602"/>
      <c r="G111" s="65" t="s">
        <v>373</v>
      </c>
      <c r="H111" s="647"/>
      <c r="I111" s="645"/>
      <c r="J111" s="647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427"/>
      <c r="AL111" s="7"/>
    </row>
    <row r="112" spans="1:38" ht="18.75" customHeight="1">
      <c r="A112" s="591"/>
      <c r="B112" s="601" t="s">
        <v>405</v>
      </c>
      <c r="C112" s="602"/>
      <c r="D112" s="602"/>
      <c r="E112" s="602"/>
      <c r="F112" s="602"/>
      <c r="G112" s="65" t="s">
        <v>407</v>
      </c>
      <c r="H112" s="647"/>
      <c r="I112" s="641">
        <f>0.1*'[1]Recon_Gas Production '!$F$103</f>
        <v>0.42924999999999908</v>
      </c>
      <c r="J112" s="647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427"/>
      <c r="AL112" s="7"/>
    </row>
    <row r="113" spans="1:38" ht="18.75" customHeight="1">
      <c r="A113" s="591"/>
      <c r="B113" s="602"/>
      <c r="C113" s="602"/>
      <c r="D113" s="602"/>
      <c r="E113" s="602"/>
      <c r="F113" s="602"/>
      <c r="G113" s="65" t="s">
        <v>403</v>
      </c>
      <c r="H113" s="647"/>
      <c r="I113" s="642"/>
      <c r="J113" s="647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427"/>
      <c r="AL113" s="7"/>
    </row>
    <row r="114" spans="1:38" ht="18.75" customHeight="1">
      <c r="A114" s="591"/>
      <c r="B114" s="602"/>
      <c r="C114" s="602"/>
      <c r="D114" s="602"/>
      <c r="E114" s="602"/>
      <c r="F114" s="602"/>
      <c r="G114" s="65" t="s">
        <v>371</v>
      </c>
      <c r="H114" s="647"/>
      <c r="I114" s="642"/>
      <c r="J114" s="647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427"/>
      <c r="AL114" s="7"/>
    </row>
    <row r="115" spans="1:38" ht="18.75" customHeight="1">
      <c r="A115" s="591"/>
      <c r="B115" s="603"/>
      <c r="C115" s="602"/>
      <c r="D115" s="602"/>
      <c r="E115" s="602"/>
      <c r="F115" s="602"/>
      <c r="G115" s="65" t="s">
        <v>373</v>
      </c>
      <c r="H115" s="647"/>
      <c r="I115" s="643"/>
      <c r="J115" s="647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427"/>
      <c r="AL115" s="7"/>
    </row>
    <row r="116" spans="1:38" ht="22.5" customHeight="1">
      <c r="A116" s="591"/>
      <c r="B116" s="515" t="s">
        <v>406</v>
      </c>
      <c r="C116" s="602"/>
      <c r="D116" s="602"/>
      <c r="E116" s="602"/>
      <c r="F116" s="602"/>
      <c r="G116" s="219" t="s">
        <v>407</v>
      </c>
      <c r="H116" s="647"/>
      <c r="I116" s="641">
        <f>0.05*'[1]Recon_Gas Production '!$F$103</f>
        <v>0.21462499999999954</v>
      </c>
      <c r="J116" s="647"/>
      <c r="K116" s="593"/>
      <c r="L116" s="593"/>
      <c r="M116" s="593"/>
      <c r="N116" s="593"/>
      <c r="O116" s="593"/>
      <c r="P116" s="593"/>
      <c r="Q116" s="593"/>
      <c r="R116" s="593"/>
      <c r="S116" s="593"/>
      <c r="T116" s="593"/>
      <c r="U116" s="593"/>
      <c r="V116" s="593"/>
      <c r="W116" s="593"/>
      <c r="X116" s="593"/>
      <c r="Y116" s="593"/>
      <c r="Z116" s="593"/>
      <c r="AA116" s="593"/>
      <c r="AB116" s="593"/>
      <c r="AC116" s="593"/>
      <c r="AD116" s="593"/>
      <c r="AE116" s="593"/>
      <c r="AF116" s="593"/>
      <c r="AG116" s="708"/>
      <c r="AH116" s="708"/>
      <c r="AI116" s="708"/>
      <c r="AJ116" s="593"/>
      <c r="AK116" s="689"/>
      <c r="AL116" s="7"/>
    </row>
    <row r="117" spans="1:38" ht="18" customHeight="1">
      <c r="A117" s="591"/>
      <c r="B117" s="614"/>
      <c r="C117" s="602"/>
      <c r="D117" s="602"/>
      <c r="E117" s="602"/>
      <c r="F117" s="602"/>
      <c r="G117" s="219" t="s">
        <v>403</v>
      </c>
      <c r="H117" s="647"/>
      <c r="I117" s="642"/>
      <c r="J117" s="647"/>
      <c r="K117" s="613"/>
      <c r="L117" s="613"/>
      <c r="M117" s="613"/>
      <c r="N117" s="613"/>
      <c r="O117" s="613"/>
      <c r="P117" s="613"/>
      <c r="Q117" s="613"/>
      <c r="R117" s="613"/>
      <c r="S117" s="613"/>
      <c r="T117" s="613"/>
      <c r="U117" s="613"/>
      <c r="V117" s="613"/>
      <c r="W117" s="613"/>
      <c r="X117" s="613"/>
      <c r="Y117" s="613"/>
      <c r="Z117" s="613"/>
      <c r="AA117" s="613"/>
      <c r="AB117" s="613"/>
      <c r="AC117" s="613"/>
      <c r="AD117" s="613"/>
      <c r="AE117" s="613"/>
      <c r="AF117" s="613"/>
      <c r="AG117" s="613"/>
      <c r="AH117" s="613"/>
      <c r="AI117" s="613"/>
      <c r="AJ117" s="613"/>
      <c r="AK117" s="690"/>
      <c r="AL117" s="7"/>
    </row>
    <row r="118" spans="1:38" ht="18" customHeight="1">
      <c r="A118" s="591"/>
      <c r="B118" s="614"/>
      <c r="C118" s="602"/>
      <c r="D118" s="602"/>
      <c r="E118" s="602"/>
      <c r="F118" s="602"/>
      <c r="G118" s="219" t="s">
        <v>371</v>
      </c>
      <c r="H118" s="647"/>
      <c r="I118" s="642"/>
      <c r="J118" s="647"/>
      <c r="K118" s="613"/>
      <c r="L118" s="613"/>
      <c r="M118" s="613"/>
      <c r="N118" s="613"/>
      <c r="O118" s="613"/>
      <c r="P118" s="613"/>
      <c r="Q118" s="613"/>
      <c r="R118" s="613"/>
      <c r="S118" s="613"/>
      <c r="T118" s="613"/>
      <c r="U118" s="613"/>
      <c r="V118" s="613"/>
      <c r="W118" s="613"/>
      <c r="X118" s="613"/>
      <c r="Y118" s="613"/>
      <c r="Z118" s="613"/>
      <c r="AA118" s="613"/>
      <c r="AB118" s="613"/>
      <c r="AC118" s="613"/>
      <c r="AD118" s="613"/>
      <c r="AE118" s="613"/>
      <c r="AF118" s="613"/>
      <c r="AG118" s="613"/>
      <c r="AH118" s="613"/>
      <c r="AI118" s="613"/>
      <c r="AJ118" s="613"/>
      <c r="AK118" s="690"/>
      <c r="AL118" s="7"/>
    </row>
    <row r="119" spans="1:38" ht="18.75" customHeight="1">
      <c r="A119" s="592"/>
      <c r="B119" s="516"/>
      <c r="C119" s="603"/>
      <c r="D119" s="603"/>
      <c r="E119" s="603"/>
      <c r="F119" s="603"/>
      <c r="G119" s="219" t="s">
        <v>373</v>
      </c>
      <c r="H119" s="647"/>
      <c r="I119" s="643"/>
      <c r="J119" s="647"/>
      <c r="K119" s="613"/>
      <c r="L119" s="613"/>
      <c r="M119" s="613"/>
      <c r="N119" s="613"/>
      <c r="O119" s="613"/>
      <c r="P119" s="613"/>
      <c r="Q119" s="613"/>
      <c r="R119" s="613"/>
      <c r="S119" s="613"/>
      <c r="T119" s="613"/>
      <c r="U119" s="613"/>
      <c r="V119" s="613"/>
      <c r="W119" s="613"/>
      <c r="X119" s="613"/>
      <c r="Y119" s="613"/>
      <c r="Z119" s="613"/>
      <c r="AA119" s="613"/>
      <c r="AB119" s="613"/>
      <c r="AC119" s="613"/>
      <c r="AD119" s="613"/>
      <c r="AE119" s="613"/>
      <c r="AF119" s="613"/>
      <c r="AG119" s="613"/>
      <c r="AH119" s="613"/>
      <c r="AI119" s="613"/>
      <c r="AJ119" s="613"/>
      <c r="AK119" s="690"/>
      <c r="AL119" s="7"/>
    </row>
    <row r="120" spans="1:38" ht="18.75" customHeight="1">
      <c r="A120" s="590" t="s">
        <v>58</v>
      </c>
      <c r="B120" s="593" t="s">
        <v>395</v>
      </c>
      <c r="C120" s="601" t="s">
        <v>57</v>
      </c>
      <c r="D120" s="601" t="s">
        <v>44</v>
      </c>
      <c r="E120" s="601" t="s">
        <v>45</v>
      </c>
      <c r="F120" s="601">
        <v>165</v>
      </c>
      <c r="G120" s="65" t="s">
        <v>407</v>
      </c>
      <c r="H120" s="647"/>
      <c r="I120" s="644">
        <f>0.55*'[1]Recon_Gas Production '!$F$104</f>
        <v>139649.07537145613</v>
      </c>
      <c r="J120" s="647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427"/>
      <c r="AL120" s="7"/>
    </row>
    <row r="121" spans="1:38" ht="18.75" customHeight="1">
      <c r="A121" s="591"/>
      <c r="B121" s="593"/>
      <c r="C121" s="602"/>
      <c r="D121" s="602"/>
      <c r="E121" s="602"/>
      <c r="F121" s="602"/>
      <c r="G121" s="65" t="s">
        <v>403</v>
      </c>
      <c r="H121" s="647"/>
      <c r="I121" s="645"/>
      <c r="J121" s="647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427"/>
      <c r="AL121" s="7"/>
    </row>
    <row r="122" spans="1:38" ht="18.75" customHeight="1">
      <c r="A122" s="591"/>
      <c r="B122" s="593"/>
      <c r="C122" s="602"/>
      <c r="D122" s="602"/>
      <c r="E122" s="602"/>
      <c r="F122" s="602"/>
      <c r="G122" s="65" t="s">
        <v>371</v>
      </c>
      <c r="H122" s="647"/>
      <c r="I122" s="645"/>
      <c r="J122" s="647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427"/>
      <c r="AL122" s="7"/>
    </row>
    <row r="123" spans="1:38" ht="18.75" customHeight="1">
      <c r="A123" s="591"/>
      <c r="B123" s="593"/>
      <c r="C123" s="602"/>
      <c r="D123" s="602"/>
      <c r="E123" s="602"/>
      <c r="F123" s="602"/>
      <c r="G123" s="65" t="s">
        <v>373</v>
      </c>
      <c r="H123" s="647"/>
      <c r="I123" s="645"/>
      <c r="J123" s="647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427"/>
      <c r="AL123" s="7"/>
    </row>
    <row r="124" spans="1:38" ht="18.75" customHeight="1">
      <c r="A124" s="591"/>
      <c r="B124" s="601" t="s">
        <v>404</v>
      </c>
      <c r="C124" s="602"/>
      <c r="D124" s="602"/>
      <c r="E124" s="602"/>
      <c r="F124" s="602"/>
      <c r="G124" s="65" t="s">
        <v>407</v>
      </c>
      <c r="H124" s="647"/>
      <c r="I124" s="644">
        <f>0.3*'[1]Recon_Gas Production '!$F$104</f>
        <v>76172.222929885145</v>
      </c>
      <c r="J124" s="647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427"/>
      <c r="AL124" s="7"/>
    </row>
    <row r="125" spans="1:38" ht="18.75" customHeight="1">
      <c r="A125" s="591"/>
      <c r="B125" s="602"/>
      <c r="C125" s="602"/>
      <c r="D125" s="602"/>
      <c r="E125" s="602"/>
      <c r="F125" s="602"/>
      <c r="G125" s="65" t="s">
        <v>403</v>
      </c>
      <c r="H125" s="647"/>
      <c r="I125" s="645"/>
      <c r="J125" s="647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427"/>
      <c r="AL125" s="7"/>
    </row>
    <row r="126" spans="1:38" ht="18.75" customHeight="1">
      <c r="A126" s="591"/>
      <c r="B126" s="602"/>
      <c r="C126" s="602"/>
      <c r="D126" s="602"/>
      <c r="E126" s="602"/>
      <c r="F126" s="602"/>
      <c r="G126" s="65" t="s">
        <v>371</v>
      </c>
      <c r="H126" s="647"/>
      <c r="I126" s="645"/>
      <c r="J126" s="647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427"/>
      <c r="AL126" s="7"/>
    </row>
    <row r="127" spans="1:38" ht="18.75" customHeight="1">
      <c r="A127" s="591"/>
      <c r="B127" s="603"/>
      <c r="C127" s="602"/>
      <c r="D127" s="602"/>
      <c r="E127" s="602"/>
      <c r="F127" s="602"/>
      <c r="G127" s="65" t="s">
        <v>373</v>
      </c>
      <c r="H127" s="647"/>
      <c r="I127" s="645"/>
      <c r="J127" s="647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427"/>
      <c r="AL127" s="7"/>
    </row>
    <row r="128" spans="1:38" ht="18.75" customHeight="1">
      <c r="A128" s="591"/>
      <c r="B128" s="601" t="s">
        <v>405</v>
      </c>
      <c r="C128" s="602"/>
      <c r="D128" s="602"/>
      <c r="E128" s="602"/>
      <c r="F128" s="602"/>
      <c r="G128" s="65" t="s">
        <v>407</v>
      </c>
      <c r="H128" s="647"/>
      <c r="I128" s="641">
        <f>0.1*'[1]Recon_Gas Production '!$F$104</f>
        <v>25390.740976628385</v>
      </c>
      <c r="J128" s="647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427"/>
      <c r="AL128" s="7"/>
    </row>
    <row r="129" spans="1:38" ht="18.75" customHeight="1">
      <c r="A129" s="591"/>
      <c r="B129" s="602"/>
      <c r="C129" s="602"/>
      <c r="D129" s="602"/>
      <c r="E129" s="602"/>
      <c r="F129" s="602"/>
      <c r="G129" s="65" t="s">
        <v>403</v>
      </c>
      <c r="H129" s="647"/>
      <c r="I129" s="642"/>
      <c r="J129" s="647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427"/>
      <c r="AL129" s="7"/>
    </row>
    <row r="130" spans="1:38" ht="18.75" customHeight="1">
      <c r="A130" s="591"/>
      <c r="B130" s="602"/>
      <c r="C130" s="602"/>
      <c r="D130" s="602"/>
      <c r="E130" s="602"/>
      <c r="F130" s="602"/>
      <c r="G130" s="65" t="s">
        <v>371</v>
      </c>
      <c r="H130" s="647"/>
      <c r="I130" s="642"/>
      <c r="J130" s="647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427"/>
      <c r="AL130" s="7"/>
    </row>
    <row r="131" spans="1:38" ht="18.75" customHeight="1">
      <c r="A131" s="591"/>
      <c r="B131" s="603"/>
      <c r="C131" s="602"/>
      <c r="D131" s="602"/>
      <c r="E131" s="602"/>
      <c r="F131" s="602"/>
      <c r="G131" s="65" t="s">
        <v>373</v>
      </c>
      <c r="H131" s="647"/>
      <c r="I131" s="643"/>
      <c r="J131" s="647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427"/>
      <c r="AL131" s="7"/>
    </row>
    <row r="132" spans="1:38" ht="24" customHeight="1">
      <c r="A132" s="591"/>
      <c r="B132" s="515" t="s">
        <v>406</v>
      </c>
      <c r="C132" s="602"/>
      <c r="D132" s="602"/>
      <c r="E132" s="602"/>
      <c r="F132" s="602"/>
      <c r="G132" s="219" t="s">
        <v>407</v>
      </c>
      <c r="H132" s="647"/>
      <c r="I132" s="641">
        <f>0.05*'[1]Recon_Gas Production '!$F$104</f>
        <v>12695.370488314193</v>
      </c>
      <c r="J132" s="647"/>
      <c r="K132" s="593"/>
      <c r="L132" s="593"/>
      <c r="M132" s="593"/>
      <c r="N132" s="593"/>
      <c r="O132" s="593"/>
      <c r="P132" s="593"/>
      <c r="Q132" s="593"/>
      <c r="R132" s="593"/>
      <c r="S132" s="593"/>
      <c r="T132" s="593"/>
      <c r="U132" s="593"/>
      <c r="V132" s="593"/>
      <c r="W132" s="593"/>
      <c r="X132" s="593"/>
      <c r="Y132" s="593"/>
      <c r="Z132" s="593"/>
      <c r="AA132" s="593"/>
      <c r="AB132" s="593"/>
      <c r="AC132" s="593"/>
      <c r="AD132" s="593"/>
      <c r="AE132" s="593"/>
      <c r="AF132" s="593"/>
      <c r="AG132" s="708"/>
      <c r="AH132" s="708"/>
      <c r="AI132" s="708"/>
      <c r="AJ132" s="593"/>
      <c r="AK132" s="689"/>
      <c r="AL132" s="7"/>
    </row>
    <row r="133" spans="1:38" ht="18" customHeight="1">
      <c r="A133" s="591"/>
      <c r="B133" s="614"/>
      <c r="C133" s="602"/>
      <c r="D133" s="602"/>
      <c r="E133" s="602"/>
      <c r="F133" s="602"/>
      <c r="G133" s="219" t="s">
        <v>403</v>
      </c>
      <c r="H133" s="647"/>
      <c r="I133" s="642"/>
      <c r="J133" s="647"/>
      <c r="K133" s="613"/>
      <c r="L133" s="613"/>
      <c r="M133" s="613"/>
      <c r="N133" s="613"/>
      <c r="O133" s="613"/>
      <c r="P133" s="613"/>
      <c r="Q133" s="613"/>
      <c r="R133" s="613"/>
      <c r="S133" s="613"/>
      <c r="T133" s="613"/>
      <c r="U133" s="613"/>
      <c r="V133" s="613"/>
      <c r="W133" s="613"/>
      <c r="X133" s="613"/>
      <c r="Y133" s="613"/>
      <c r="Z133" s="613"/>
      <c r="AA133" s="613"/>
      <c r="AB133" s="613"/>
      <c r="AC133" s="613"/>
      <c r="AD133" s="613"/>
      <c r="AE133" s="613"/>
      <c r="AF133" s="613"/>
      <c r="AG133" s="613"/>
      <c r="AH133" s="613"/>
      <c r="AI133" s="613"/>
      <c r="AJ133" s="613"/>
      <c r="AK133" s="690"/>
      <c r="AL133" s="7"/>
    </row>
    <row r="134" spans="1:38" ht="18" customHeight="1">
      <c r="A134" s="591"/>
      <c r="B134" s="614"/>
      <c r="C134" s="602"/>
      <c r="D134" s="602"/>
      <c r="E134" s="602"/>
      <c r="F134" s="602"/>
      <c r="G134" s="219" t="s">
        <v>371</v>
      </c>
      <c r="H134" s="647"/>
      <c r="I134" s="642"/>
      <c r="J134" s="647"/>
      <c r="K134" s="613"/>
      <c r="L134" s="613"/>
      <c r="M134" s="613"/>
      <c r="N134" s="613"/>
      <c r="O134" s="613"/>
      <c r="P134" s="613"/>
      <c r="Q134" s="613"/>
      <c r="R134" s="613"/>
      <c r="S134" s="613"/>
      <c r="T134" s="613"/>
      <c r="U134" s="613"/>
      <c r="V134" s="613"/>
      <c r="W134" s="613"/>
      <c r="X134" s="613"/>
      <c r="Y134" s="613"/>
      <c r="Z134" s="613"/>
      <c r="AA134" s="613"/>
      <c r="AB134" s="613"/>
      <c r="AC134" s="613"/>
      <c r="AD134" s="613"/>
      <c r="AE134" s="613"/>
      <c r="AF134" s="613"/>
      <c r="AG134" s="613"/>
      <c r="AH134" s="613"/>
      <c r="AI134" s="613"/>
      <c r="AJ134" s="613"/>
      <c r="AK134" s="690"/>
      <c r="AL134" s="7"/>
    </row>
    <row r="135" spans="1:38" ht="18.75" customHeight="1">
      <c r="A135" s="592"/>
      <c r="B135" s="516"/>
      <c r="C135" s="603"/>
      <c r="D135" s="603"/>
      <c r="E135" s="603"/>
      <c r="F135" s="603"/>
      <c r="G135" s="219" t="s">
        <v>373</v>
      </c>
      <c r="H135" s="647"/>
      <c r="I135" s="643"/>
      <c r="J135" s="647"/>
      <c r="K135" s="613"/>
      <c r="L135" s="613"/>
      <c r="M135" s="613"/>
      <c r="N135" s="613"/>
      <c r="O135" s="613"/>
      <c r="P135" s="613"/>
      <c r="Q135" s="613"/>
      <c r="R135" s="613"/>
      <c r="S135" s="613"/>
      <c r="T135" s="613"/>
      <c r="U135" s="613"/>
      <c r="V135" s="613"/>
      <c r="W135" s="613"/>
      <c r="X135" s="613"/>
      <c r="Y135" s="613"/>
      <c r="Z135" s="613"/>
      <c r="AA135" s="613"/>
      <c r="AB135" s="613"/>
      <c r="AC135" s="613"/>
      <c r="AD135" s="613"/>
      <c r="AE135" s="613"/>
      <c r="AF135" s="613"/>
      <c r="AG135" s="613"/>
      <c r="AH135" s="613"/>
      <c r="AI135" s="613"/>
      <c r="AJ135" s="613"/>
      <c r="AK135" s="690"/>
      <c r="AL135" s="7"/>
    </row>
    <row r="136" spans="1:38" ht="18.75" customHeight="1">
      <c r="A136" s="590" t="s">
        <v>60</v>
      </c>
      <c r="B136" s="593" t="s">
        <v>395</v>
      </c>
      <c r="C136" s="601" t="s">
        <v>59</v>
      </c>
      <c r="D136" s="601" t="s">
        <v>44</v>
      </c>
      <c r="E136" s="601" t="s">
        <v>45</v>
      </c>
      <c r="F136" s="601">
        <v>936</v>
      </c>
      <c r="G136" s="65" t="s">
        <v>407</v>
      </c>
      <c r="H136" s="647"/>
      <c r="I136" s="644">
        <f>0.55*'[1]Recon_Gas Production '!$F$105</f>
        <v>45.261321095259305</v>
      </c>
      <c r="J136" s="647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427"/>
      <c r="AL136" s="7"/>
    </row>
    <row r="137" spans="1:38" ht="18.75" customHeight="1">
      <c r="A137" s="591"/>
      <c r="B137" s="593"/>
      <c r="C137" s="602"/>
      <c r="D137" s="602"/>
      <c r="E137" s="602"/>
      <c r="F137" s="602"/>
      <c r="G137" s="65" t="s">
        <v>403</v>
      </c>
      <c r="H137" s="647"/>
      <c r="I137" s="645"/>
      <c r="J137" s="647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427"/>
      <c r="AL137" s="7"/>
    </row>
    <row r="138" spans="1:38" ht="18.75" customHeight="1">
      <c r="A138" s="591"/>
      <c r="B138" s="593"/>
      <c r="C138" s="602"/>
      <c r="D138" s="602"/>
      <c r="E138" s="602"/>
      <c r="F138" s="602"/>
      <c r="G138" s="65" t="s">
        <v>371</v>
      </c>
      <c r="H138" s="647"/>
      <c r="I138" s="645"/>
      <c r="J138" s="647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427"/>
      <c r="AL138" s="7"/>
    </row>
    <row r="139" spans="1:38" ht="18.75" customHeight="1">
      <c r="A139" s="591"/>
      <c r="B139" s="593"/>
      <c r="C139" s="602"/>
      <c r="D139" s="602"/>
      <c r="E139" s="602"/>
      <c r="F139" s="602"/>
      <c r="G139" s="65" t="s">
        <v>373</v>
      </c>
      <c r="H139" s="647"/>
      <c r="I139" s="645"/>
      <c r="J139" s="647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427"/>
      <c r="AL139" s="7"/>
    </row>
    <row r="140" spans="1:38" ht="18.75" customHeight="1">
      <c r="A140" s="591"/>
      <c r="B140" s="601" t="s">
        <v>404</v>
      </c>
      <c r="C140" s="602"/>
      <c r="D140" s="602"/>
      <c r="E140" s="602"/>
      <c r="F140" s="602"/>
      <c r="G140" s="65" t="s">
        <v>407</v>
      </c>
      <c r="H140" s="647"/>
      <c r="I140" s="644">
        <f>0.3*'[1]Recon_Gas Production '!$F$105</f>
        <v>24.687993324686889</v>
      </c>
      <c r="J140" s="647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427"/>
      <c r="AL140" s="7"/>
    </row>
    <row r="141" spans="1:38" ht="18.75" customHeight="1">
      <c r="A141" s="591"/>
      <c r="B141" s="602"/>
      <c r="C141" s="602"/>
      <c r="D141" s="602"/>
      <c r="E141" s="602"/>
      <c r="F141" s="602"/>
      <c r="G141" s="65" t="s">
        <v>403</v>
      </c>
      <c r="H141" s="647"/>
      <c r="I141" s="645"/>
      <c r="J141" s="647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427"/>
      <c r="AL141" s="7"/>
    </row>
    <row r="142" spans="1:38" ht="18.75" customHeight="1">
      <c r="A142" s="591"/>
      <c r="B142" s="602"/>
      <c r="C142" s="602"/>
      <c r="D142" s="602"/>
      <c r="E142" s="602"/>
      <c r="F142" s="602"/>
      <c r="G142" s="65" t="s">
        <v>371</v>
      </c>
      <c r="H142" s="647"/>
      <c r="I142" s="645"/>
      <c r="J142" s="647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427"/>
      <c r="AL142" s="7"/>
    </row>
    <row r="143" spans="1:38" ht="18.75" customHeight="1">
      <c r="A143" s="591"/>
      <c r="B143" s="603"/>
      <c r="C143" s="602"/>
      <c r="D143" s="602"/>
      <c r="E143" s="602"/>
      <c r="F143" s="602"/>
      <c r="G143" s="65" t="s">
        <v>373</v>
      </c>
      <c r="H143" s="647"/>
      <c r="I143" s="645"/>
      <c r="J143" s="647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427"/>
      <c r="AL143" s="7"/>
    </row>
    <row r="144" spans="1:38" ht="18.75" customHeight="1">
      <c r="A144" s="591"/>
      <c r="B144" s="601" t="s">
        <v>405</v>
      </c>
      <c r="C144" s="602"/>
      <c r="D144" s="602"/>
      <c r="E144" s="602"/>
      <c r="F144" s="602"/>
      <c r="G144" s="65" t="s">
        <v>407</v>
      </c>
      <c r="H144" s="647"/>
      <c r="I144" s="641">
        <f>0.1*'[1]Recon_Gas Production '!$F$105</f>
        <v>8.2293311082289637</v>
      </c>
      <c r="J144" s="647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427"/>
      <c r="AL144" s="7"/>
    </row>
    <row r="145" spans="1:38" ht="18.75" customHeight="1">
      <c r="A145" s="591"/>
      <c r="B145" s="602"/>
      <c r="C145" s="602"/>
      <c r="D145" s="602"/>
      <c r="E145" s="602"/>
      <c r="F145" s="602"/>
      <c r="G145" s="65" t="s">
        <v>403</v>
      </c>
      <c r="H145" s="647"/>
      <c r="I145" s="642"/>
      <c r="J145" s="647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427"/>
      <c r="AL145" s="7"/>
    </row>
    <row r="146" spans="1:38" ht="18.75" customHeight="1">
      <c r="A146" s="591"/>
      <c r="B146" s="602"/>
      <c r="C146" s="602"/>
      <c r="D146" s="602"/>
      <c r="E146" s="602"/>
      <c r="F146" s="602"/>
      <c r="G146" s="65" t="s">
        <v>371</v>
      </c>
      <c r="H146" s="647"/>
      <c r="I146" s="642"/>
      <c r="J146" s="647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427"/>
      <c r="AL146" s="7"/>
    </row>
    <row r="147" spans="1:38" ht="18.75" customHeight="1">
      <c r="A147" s="591"/>
      <c r="B147" s="603"/>
      <c r="C147" s="602"/>
      <c r="D147" s="602"/>
      <c r="E147" s="602"/>
      <c r="F147" s="602"/>
      <c r="G147" s="65" t="s">
        <v>373</v>
      </c>
      <c r="H147" s="647"/>
      <c r="I147" s="643"/>
      <c r="J147" s="647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427"/>
      <c r="AL147" s="7"/>
    </row>
    <row r="148" spans="1:38" ht="17.25" customHeight="1">
      <c r="A148" s="591"/>
      <c r="B148" s="515" t="s">
        <v>406</v>
      </c>
      <c r="C148" s="602"/>
      <c r="D148" s="602"/>
      <c r="E148" s="602"/>
      <c r="F148" s="602"/>
      <c r="G148" s="219" t="s">
        <v>407</v>
      </c>
      <c r="H148" s="647"/>
      <c r="I148" s="641">
        <f>0.05*'[1]Recon_Gas Production '!$F$105</f>
        <v>4.1146655541144819</v>
      </c>
      <c r="J148" s="647"/>
      <c r="K148" s="593"/>
      <c r="L148" s="593"/>
      <c r="M148" s="593"/>
      <c r="N148" s="593"/>
      <c r="O148" s="593"/>
      <c r="P148" s="593"/>
      <c r="Q148" s="593"/>
      <c r="R148" s="593"/>
      <c r="S148" s="593"/>
      <c r="T148" s="593"/>
      <c r="U148" s="593"/>
      <c r="V148" s="593"/>
      <c r="W148" s="593"/>
      <c r="X148" s="593"/>
      <c r="Y148" s="593"/>
      <c r="Z148" s="593"/>
      <c r="AA148" s="593"/>
      <c r="AB148" s="593"/>
      <c r="AC148" s="593"/>
      <c r="AD148" s="593"/>
      <c r="AE148" s="593"/>
      <c r="AF148" s="593"/>
      <c r="AG148" s="708"/>
      <c r="AH148" s="708"/>
      <c r="AI148" s="708"/>
      <c r="AJ148" s="593"/>
      <c r="AK148" s="689"/>
      <c r="AL148" s="7"/>
    </row>
    <row r="149" spans="1:38" ht="18" customHeight="1">
      <c r="A149" s="591"/>
      <c r="B149" s="614"/>
      <c r="C149" s="602"/>
      <c r="D149" s="602"/>
      <c r="E149" s="602"/>
      <c r="F149" s="602"/>
      <c r="G149" s="219" t="s">
        <v>403</v>
      </c>
      <c r="H149" s="647"/>
      <c r="I149" s="642"/>
      <c r="J149" s="647"/>
      <c r="K149" s="613"/>
      <c r="L149" s="613"/>
      <c r="M149" s="613"/>
      <c r="N149" s="613"/>
      <c r="O149" s="613"/>
      <c r="P149" s="613"/>
      <c r="Q149" s="613"/>
      <c r="R149" s="613"/>
      <c r="S149" s="613"/>
      <c r="T149" s="613"/>
      <c r="U149" s="613"/>
      <c r="V149" s="613"/>
      <c r="W149" s="613"/>
      <c r="X149" s="613"/>
      <c r="Y149" s="613"/>
      <c r="Z149" s="613"/>
      <c r="AA149" s="613"/>
      <c r="AB149" s="613"/>
      <c r="AC149" s="613"/>
      <c r="AD149" s="613"/>
      <c r="AE149" s="613"/>
      <c r="AF149" s="613"/>
      <c r="AG149" s="613"/>
      <c r="AH149" s="613"/>
      <c r="AI149" s="613"/>
      <c r="AJ149" s="613"/>
      <c r="AK149" s="690"/>
      <c r="AL149" s="7"/>
    </row>
    <row r="150" spans="1:38" ht="18" customHeight="1">
      <c r="A150" s="591"/>
      <c r="B150" s="614"/>
      <c r="C150" s="602"/>
      <c r="D150" s="602"/>
      <c r="E150" s="602"/>
      <c r="F150" s="602"/>
      <c r="G150" s="219" t="s">
        <v>371</v>
      </c>
      <c r="H150" s="647"/>
      <c r="I150" s="642"/>
      <c r="J150" s="647"/>
      <c r="K150" s="613"/>
      <c r="L150" s="613"/>
      <c r="M150" s="613"/>
      <c r="N150" s="613"/>
      <c r="O150" s="613"/>
      <c r="P150" s="613"/>
      <c r="Q150" s="613"/>
      <c r="R150" s="613"/>
      <c r="S150" s="613"/>
      <c r="T150" s="613"/>
      <c r="U150" s="613"/>
      <c r="V150" s="613"/>
      <c r="W150" s="613"/>
      <c r="X150" s="613"/>
      <c r="Y150" s="613"/>
      <c r="Z150" s="613"/>
      <c r="AA150" s="613"/>
      <c r="AB150" s="613"/>
      <c r="AC150" s="613"/>
      <c r="AD150" s="613"/>
      <c r="AE150" s="613"/>
      <c r="AF150" s="613"/>
      <c r="AG150" s="613"/>
      <c r="AH150" s="613"/>
      <c r="AI150" s="613"/>
      <c r="AJ150" s="613"/>
      <c r="AK150" s="690"/>
      <c r="AL150" s="7"/>
    </row>
    <row r="151" spans="1:38" ht="18.75" customHeight="1">
      <c r="A151" s="592"/>
      <c r="B151" s="516"/>
      <c r="C151" s="603"/>
      <c r="D151" s="603"/>
      <c r="E151" s="603"/>
      <c r="F151" s="603"/>
      <c r="G151" s="219" t="s">
        <v>373</v>
      </c>
      <c r="H151" s="647"/>
      <c r="I151" s="643"/>
      <c r="J151" s="647"/>
      <c r="K151" s="613"/>
      <c r="L151" s="613"/>
      <c r="M151" s="613"/>
      <c r="N151" s="613"/>
      <c r="O151" s="613"/>
      <c r="P151" s="613"/>
      <c r="Q151" s="613"/>
      <c r="R151" s="613"/>
      <c r="S151" s="613"/>
      <c r="T151" s="613"/>
      <c r="U151" s="613"/>
      <c r="V151" s="613"/>
      <c r="W151" s="613"/>
      <c r="X151" s="613"/>
      <c r="Y151" s="613"/>
      <c r="Z151" s="613"/>
      <c r="AA151" s="613"/>
      <c r="AB151" s="613"/>
      <c r="AC151" s="613"/>
      <c r="AD151" s="613"/>
      <c r="AE151" s="613"/>
      <c r="AF151" s="613"/>
      <c r="AG151" s="613"/>
      <c r="AH151" s="613"/>
      <c r="AI151" s="613"/>
      <c r="AJ151" s="613"/>
      <c r="AK151" s="690"/>
      <c r="AL151" s="7"/>
    </row>
    <row r="152" spans="1:38" ht="18.75" customHeight="1">
      <c r="A152" s="590" t="s">
        <v>63</v>
      </c>
      <c r="B152" s="593" t="s">
        <v>395</v>
      </c>
      <c r="C152" s="601" t="s">
        <v>61</v>
      </c>
      <c r="D152" s="601" t="s">
        <v>62</v>
      </c>
      <c r="E152" s="601" t="s">
        <v>45</v>
      </c>
      <c r="F152" s="601">
        <v>566</v>
      </c>
      <c r="G152" s="65" t="s">
        <v>407</v>
      </c>
      <c r="H152" s="647"/>
      <c r="I152" s="644">
        <f>0.55*'[1]Recon_Gas Production '!$F$106</f>
        <v>1383.1078335433947</v>
      </c>
      <c r="J152" s="647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427"/>
      <c r="AL152" s="7"/>
    </row>
    <row r="153" spans="1:38" ht="18.75" customHeight="1">
      <c r="A153" s="591"/>
      <c r="B153" s="593"/>
      <c r="C153" s="602"/>
      <c r="D153" s="602"/>
      <c r="E153" s="602"/>
      <c r="F153" s="602"/>
      <c r="G153" s="65" t="s">
        <v>403</v>
      </c>
      <c r="H153" s="647"/>
      <c r="I153" s="645"/>
      <c r="J153" s="647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427"/>
      <c r="AL153" s="7"/>
    </row>
    <row r="154" spans="1:38" ht="18.75" customHeight="1">
      <c r="A154" s="591"/>
      <c r="B154" s="593"/>
      <c r="C154" s="602"/>
      <c r="D154" s="602"/>
      <c r="E154" s="602"/>
      <c r="F154" s="602"/>
      <c r="G154" s="65" t="s">
        <v>371</v>
      </c>
      <c r="H154" s="647"/>
      <c r="I154" s="645"/>
      <c r="J154" s="647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427"/>
      <c r="AL154" s="7"/>
    </row>
    <row r="155" spans="1:38" ht="18.75" customHeight="1">
      <c r="A155" s="591"/>
      <c r="B155" s="593"/>
      <c r="C155" s="602"/>
      <c r="D155" s="602"/>
      <c r="E155" s="602"/>
      <c r="F155" s="602"/>
      <c r="G155" s="65" t="s">
        <v>373</v>
      </c>
      <c r="H155" s="647"/>
      <c r="I155" s="645"/>
      <c r="J155" s="647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427"/>
      <c r="AL155" s="7"/>
    </row>
    <row r="156" spans="1:38" ht="18.75" customHeight="1">
      <c r="A156" s="591"/>
      <c r="B156" s="601" t="s">
        <v>404</v>
      </c>
      <c r="C156" s="602"/>
      <c r="D156" s="602"/>
      <c r="E156" s="602"/>
      <c r="F156" s="602"/>
      <c r="G156" s="65" t="s">
        <v>407</v>
      </c>
      <c r="H156" s="647"/>
      <c r="I156" s="644">
        <f>0.3*'[1]Recon_Gas Production '!$F$106</f>
        <v>754.4224546600334</v>
      </c>
      <c r="J156" s="647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427"/>
      <c r="AL156" s="7"/>
    </row>
    <row r="157" spans="1:38" ht="18.75" customHeight="1">
      <c r="A157" s="591"/>
      <c r="B157" s="602"/>
      <c r="C157" s="602"/>
      <c r="D157" s="602"/>
      <c r="E157" s="602"/>
      <c r="F157" s="602"/>
      <c r="G157" s="65" t="s">
        <v>403</v>
      </c>
      <c r="H157" s="647"/>
      <c r="I157" s="645"/>
      <c r="J157" s="647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427"/>
      <c r="AL157" s="7"/>
    </row>
    <row r="158" spans="1:38" ht="18.75" customHeight="1">
      <c r="A158" s="591"/>
      <c r="B158" s="602"/>
      <c r="C158" s="602"/>
      <c r="D158" s="602"/>
      <c r="E158" s="602"/>
      <c r="F158" s="602"/>
      <c r="G158" s="65" t="s">
        <v>371</v>
      </c>
      <c r="H158" s="647"/>
      <c r="I158" s="645"/>
      <c r="J158" s="647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427"/>
      <c r="AL158" s="7"/>
    </row>
    <row r="159" spans="1:38" ht="18.75" customHeight="1">
      <c r="A159" s="591"/>
      <c r="B159" s="603"/>
      <c r="C159" s="602"/>
      <c r="D159" s="602"/>
      <c r="E159" s="602"/>
      <c r="F159" s="602"/>
      <c r="G159" s="65" t="s">
        <v>373</v>
      </c>
      <c r="H159" s="647"/>
      <c r="I159" s="645"/>
      <c r="J159" s="647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427"/>
      <c r="AL159" s="7"/>
    </row>
    <row r="160" spans="1:38" ht="18.75" customHeight="1">
      <c r="A160" s="591"/>
      <c r="B160" s="601" t="s">
        <v>405</v>
      </c>
      <c r="C160" s="602"/>
      <c r="D160" s="602"/>
      <c r="E160" s="602"/>
      <c r="F160" s="602"/>
      <c r="G160" s="65" t="s">
        <v>407</v>
      </c>
      <c r="H160" s="647"/>
      <c r="I160" s="641">
        <f>0.1*'[1]Recon_Gas Production '!$F$106</f>
        <v>251.47415155334448</v>
      </c>
      <c r="J160" s="647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427"/>
      <c r="AL160" s="7"/>
    </row>
    <row r="161" spans="1:38" ht="18.75" customHeight="1">
      <c r="A161" s="591"/>
      <c r="B161" s="602"/>
      <c r="C161" s="602"/>
      <c r="D161" s="602"/>
      <c r="E161" s="602"/>
      <c r="F161" s="602"/>
      <c r="G161" s="65" t="s">
        <v>403</v>
      </c>
      <c r="H161" s="647"/>
      <c r="I161" s="642"/>
      <c r="J161" s="647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427"/>
      <c r="AL161" s="7"/>
    </row>
    <row r="162" spans="1:38" ht="18.75" customHeight="1">
      <c r="A162" s="591"/>
      <c r="B162" s="602"/>
      <c r="C162" s="602"/>
      <c r="D162" s="602"/>
      <c r="E162" s="602"/>
      <c r="F162" s="602"/>
      <c r="G162" s="65" t="s">
        <v>371</v>
      </c>
      <c r="H162" s="647"/>
      <c r="I162" s="642"/>
      <c r="J162" s="647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427"/>
      <c r="AL162" s="7"/>
    </row>
    <row r="163" spans="1:38" ht="18.75" customHeight="1">
      <c r="A163" s="591"/>
      <c r="B163" s="603"/>
      <c r="C163" s="602"/>
      <c r="D163" s="602"/>
      <c r="E163" s="602"/>
      <c r="F163" s="602"/>
      <c r="G163" s="65" t="s">
        <v>373</v>
      </c>
      <c r="H163" s="647"/>
      <c r="I163" s="643"/>
      <c r="J163" s="647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427"/>
      <c r="AL163" s="7"/>
    </row>
    <row r="164" spans="1:38" ht="18.75" customHeight="1">
      <c r="A164" s="591"/>
      <c r="B164" s="515" t="s">
        <v>406</v>
      </c>
      <c r="C164" s="602"/>
      <c r="D164" s="602"/>
      <c r="E164" s="602"/>
      <c r="F164" s="602"/>
      <c r="G164" s="219" t="s">
        <v>407</v>
      </c>
      <c r="H164" s="647"/>
      <c r="I164" s="641">
        <f>0.005*'[1]Recon_Gas Production '!$F$106</f>
        <v>12.573707577667223</v>
      </c>
      <c r="J164" s="647"/>
      <c r="K164" s="593"/>
      <c r="L164" s="593"/>
      <c r="M164" s="593"/>
      <c r="N164" s="593"/>
      <c r="O164" s="593"/>
      <c r="P164" s="593"/>
      <c r="Q164" s="593"/>
      <c r="R164" s="593"/>
      <c r="S164" s="593"/>
      <c r="T164" s="593"/>
      <c r="U164" s="593"/>
      <c r="V164" s="593"/>
      <c r="W164" s="593"/>
      <c r="X164" s="593"/>
      <c r="Y164" s="593"/>
      <c r="Z164" s="593"/>
      <c r="AA164" s="593"/>
      <c r="AB164" s="593"/>
      <c r="AC164" s="593"/>
      <c r="AD164" s="593"/>
      <c r="AE164" s="593"/>
      <c r="AF164" s="593"/>
      <c r="AG164" s="708"/>
      <c r="AH164" s="708"/>
      <c r="AI164" s="708"/>
      <c r="AJ164" s="593"/>
      <c r="AK164" s="689"/>
      <c r="AL164" s="7"/>
    </row>
    <row r="165" spans="1:38" ht="18" customHeight="1">
      <c r="A165" s="591"/>
      <c r="B165" s="614"/>
      <c r="C165" s="602"/>
      <c r="D165" s="602"/>
      <c r="E165" s="602"/>
      <c r="F165" s="602"/>
      <c r="G165" s="219" t="s">
        <v>403</v>
      </c>
      <c r="H165" s="647"/>
      <c r="I165" s="642"/>
      <c r="J165" s="647"/>
      <c r="K165" s="613"/>
      <c r="L165" s="613"/>
      <c r="M165" s="613"/>
      <c r="N165" s="613"/>
      <c r="O165" s="613"/>
      <c r="P165" s="613"/>
      <c r="Q165" s="613"/>
      <c r="R165" s="613"/>
      <c r="S165" s="613"/>
      <c r="T165" s="613"/>
      <c r="U165" s="613"/>
      <c r="V165" s="613"/>
      <c r="W165" s="613"/>
      <c r="X165" s="613"/>
      <c r="Y165" s="613"/>
      <c r="Z165" s="613"/>
      <c r="AA165" s="613"/>
      <c r="AB165" s="613"/>
      <c r="AC165" s="613"/>
      <c r="AD165" s="613"/>
      <c r="AE165" s="613"/>
      <c r="AF165" s="613"/>
      <c r="AG165" s="613"/>
      <c r="AH165" s="613"/>
      <c r="AI165" s="613"/>
      <c r="AJ165" s="613"/>
      <c r="AK165" s="690"/>
      <c r="AL165" s="7"/>
    </row>
    <row r="166" spans="1:38" ht="18" customHeight="1">
      <c r="A166" s="591"/>
      <c r="B166" s="614"/>
      <c r="C166" s="602"/>
      <c r="D166" s="602"/>
      <c r="E166" s="602"/>
      <c r="F166" s="602"/>
      <c r="G166" s="219" t="s">
        <v>371</v>
      </c>
      <c r="H166" s="647"/>
      <c r="I166" s="642"/>
      <c r="J166" s="647"/>
      <c r="K166" s="613"/>
      <c r="L166" s="613"/>
      <c r="M166" s="613"/>
      <c r="N166" s="613"/>
      <c r="O166" s="613"/>
      <c r="P166" s="613"/>
      <c r="Q166" s="613"/>
      <c r="R166" s="613"/>
      <c r="S166" s="613"/>
      <c r="T166" s="613"/>
      <c r="U166" s="613"/>
      <c r="V166" s="613"/>
      <c r="W166" s="613"/>
      <c r="X166" s="613"/>
      <c r="Y166" s="613"/>
      <c r="Z166" s="613"/>
      <c r="AA166" s="613"/>
      <c r="AB166" s="613"/>
      <c r="AC166" s="613"/>
      <c r="AD166" s="613"/>
      <c r="AE166" s="613"/>
      <c r="AF166" s="613"/>
      <c r="AG166" s="613"/>
      <c r="AH166" s="613"/>
      <c r="AI166" s="613"/>
      <c r="AJ166" s="613"/>
      <c r="AK166" s="690"/>
      <c r="AL166" s="7"/>
    </row>
    <row r="167" spans="1:38" ht="18.75" customHeight="1">
      <c r="A167" s="592"/>
      <c r="B167" s="516"/>
      <c r="C167" s="603"/>
      <c r="D167" s="603"/>
      <c r="E167" s="603"/>
      <c r="F167" s="603"/>
      <c r="G167" s="219" t="s">
        <v>373</v>
      </c>
      <c r="H167" s="647"/>
      <c r="I167" s="643"/>
      <c r="J167" s="647"/>
      <c r="K167" s="613"/>
      <c r="L167" s="613"/>
      <c r="M167" s="613"/>
      <c r="N167" s="613"/>
      <c r="O167" s="613"/>
      <c r="P167" s="613"/>
      <c r="Q167" s="613"/>
      <c r="R167" s="613"/>
      <c r="S167" s="613"/>
      <c r="T167" s="613"/>
      <c r="U167" s="613"/>
      <c r="V167" s="613"/>
      <c r="W167" s="613"/>
      <c r="X167" s="613"/>
      <c r="Y167" s="613"/>
      <c r="Z167" s="613"/>
      <c r="AA167" s="613"/>
      <c r="AB167" s="613"/>
      <c r="AC167" s="613"/>
      <c r="AD167" s="613"/>
      <c r="AE167" s="613"/>
      <c r="AF167" s="613"/>
      <c r="AG167" s="613"/>
      <c r="AH167" s="613"/>
      <c r="AI167" s="613"/>
      <c r="AJ167" s="613"/>
      <c r="AK167" s="690"/>
      <c r="AL167" s="7"/>
    </row>
    <row r="168" spans="1:38" ht="18.75" customHeight="1">
      <c r="A168" s="590" t="s">
        <v>66</v>
      </c>
      <c r="B168" s="593" t="s">
        <v>395</v>
      </c>
      <c r="C168" s="601" t="s">
        <v>64</v>
      </c>
      <c r="D168" s="601" t="s">
        <v>65</v>
      </c>
      <c r="E168" s="601" t="s">
        <v>45</v>
      </c>
      <c r="F168" s="638">
        <v>1144</v>
      </c>
      <c r="G168" s="65" t="s">
        <v>407</v>
      </c>
      <c r="H168" s="647"/>
      <c r="I168" s="644">
        <f>0.55*'[1]Recon_Gas Production '!$F$107</f>
        <v>2994.3741254009387</v>
      </c>
      <c r="J168" s="647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427"/>
      <c r="AL168" s="7"/>
    </row>
    <row r="169" spans="1:38" ht="18.75" customHeight="1">
      <c r="A169" s="591"/>
      <c r="B169" s="593"/>
      <c r="C169" s="602"/>
      <c r="D169" s="602"/>
      <c r="E169" s="602"/>
      <c r="F169" s="639"/>
      <c r="G169" s="65" t="s">
        <v>403</v>
      </c>
      <c r="H169" s="647"/>
      <c r="I169" s="645"/>
      <c r="J169" s="647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427"/>
      <c r="AL169" s="7"/>
    </row>
    <row r="170" spans="1:38" ht="18.75" customHeight="1">
      <c r="A170" s="591"/>
      <c r="B170" s="593"/>
      <c r="C170" s="602"/>
      <c r="D170" s="602"/>
      <c r="E170" s="602"/>
      <c r="F170" s="639"/>
      <c r="G170" s="65" t="s">
        <v>371</v>
      </c>
      <c r="H170" s="647"/>
      <c r="I170" s="645"/>
      <c r="J170" s="647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427"/>
      <c r="AL170" s="7"/>
    </row>
    <row r="171" spans="1:38" ht="18.75" customHeight="1">
      <c r="A171" s="591"/>
      <c r="B171" s="593"/>
      <c r="C171" s="602"/>
      <c r="D171" s="602"/>
      <c r="E171" s="602"/>
      <c r="F171" s="639"/>
      <c r="G171" s="65" t="s">
        <v>373</v>
      </c>
      <c r="H171" s="647"/>
      <c r="I171" s="645"/>
      <c r="J171" s="647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427"/>
      <c r="AL171" s="7"/>
    </row>
    <row r="172" spans="1:38" ht="18.75" customHeight="1">
      <c r="A172" s="591"/>
      <c r="B172" s="601" t="s">
        <v>404</v>
      </c>
      <c r="C172" s="602"/>
      <c r="D172" s="602"/>
      <c r="E172" s="602"/>
      <c r="F172" s="639"/>
      <c r="G172" s="65" t="s">
        <v>407</v>
      </c>
      <c r="H172" s="647"/>
      <c r="I172" s="644">
        <f>0.3*'[1]Recon_Gas Production '!$F$107</f>
        <v>1633.2949774914212</v>
      </c>
      <c r="J172" s="647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427"/>
      <c r="AL172" s="7"/>
    </row>
    <row r="173" spans="1:38" ht="18.75" customHeight="1">
      <c r="A173" s="591"/>
      <c r="B173" s="602"/>
      <c r="C173" s="602"/>
      <c r="D173" s="602"/>
      <c r="E173" s="602"/>
      <c r="F173" s="639"/>
      <c r="G173" s="65" t="s">
        <v>403</v>
      </c>
      <c r="H173" s="647"/>
      <c r="I173" s="645"/>
      <c r="J173" s="647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427"/>
      <c r="AL173" s="7"/>
    </row>
    <row r="174" spans="1:38" ht="18.75" customHeight="1">
      <c r="A174" s="591"/>
      <c r="B174" s="602"/>
      <c r="C174" s="602"/>
      <c r="D174" s="602"/>
      <c r="E174" s="602"/>
      <c r="F174" s="639"/>
      <c r="G174" s="65" t="s">
        <v>371</v>
      </c>
      <c r="H174" s="647"/>
      <c r="I174" s="645"/>
      <c r="J174" s="647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427"/>
      <c r="AL174" s="7"/>
    </row>
    <row r="175" spans="1:38" ht="18.75" customHeight="1">
      <c r="A175" s="591"/>
      <c r="B175" s="603"/>
      <c r="C175" s="602"/>
      <c r="D175" s="602"/>
      <c r="E175" s="602"/>
      <c r="F175" s="639"/>
      <c r="G175" s="65" t="s">
        <v>373</v>
      </c>
      <c r="H175" s="647"/>
      <c r="I175" s="645"/>
      <c r="J175" s="647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427"/>
      <c r="AL175" s="7"/>
    </row>
    <row r="176" spans="1:38" ht="18.75" customHeight="1">
      <c r="A176" s="591"/>
      <c r="B176" s="601" t="s">
        <v>405</v>
      </c>
      <c r="C176" s="602"/>
      <c r="D176" s="602"/>
      <c r="E176" s="602"/>
      <c r="F176" s="639"/>
      <c r="G176" s="65" t="s">
        <v>407</v>
      </c>
      <c r="H176" s="647"/>
      <c r="I176" s="641">
        <f>0.1*'[1]Recon_Gas Production '!$F$107</f>
        <v>544.43165916380701</v>
      </c>
      <c r="J176" s="647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427"/>
      <c r="AL176" s="7"/>
    </row>
    <row r="177" spans="1:38" ht="18.75" customHeight="1">
      <c r="A177" s="591"/>
      <c r="B177" s="602"/>
      <c r="C177" s="602"/>
      <c r="D177" s="602"/>
      <c r="E177" s="602"/>
      <c r="F177" s="639"/>
      <c r="G177" s="65" t="s">
        <v>403</v>
      </c>
      <c r="H177" s="647"/>
      <c r="I177" s="642"/>
      <c r="J177" s="647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427"/>
      <c r="AL177" s="7"/>
    </row>
    <row r="178" spans="1:38" ht="18.75" customHeight="1">
      <c r="A178" s="591"/>
      <c r="B178" s="602"/>
      <c r="C178" s="602"/>
      <c r="D178" s="602"/>
      <c r="E178" s="602"/>
      <c r="F178" s="639"/>
      <c r="G178" s="65" t="s">
        <v>371</v>
      </c>
      <c r="H178" s="647"/>
      <c r="I178" s="642"/>
      <c r="J178" s="647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427"/>
      <c r="AL178" s="7"/>
    </row>
    <row r="179" spans="1:38" ht="18.75" customHeight="1">
      <c r="A179" s="591"/>
      <c r="B179" s="603"/>
      <c r="C179" s="602"/>
      <c r="D179" s="602"/>
      <c r="E179" s="602"/>
      <c r="F179" s="639"/>
      <c r="G179" s="65" t="s">
        <v>373</v>
      </c>
      <c r="H179" s="647"/>
      <c r="I179" s="643"/>
      <c r="J179" s="647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427"/>
      <c r="AL179" s="7"/>
    </row>
    <row r="180" spans="1:38" ht="24" customHeight="1">
      <c r="A180" s="591"/>
      <c r="B180" s="515" t="s">
        <v>406</v>
      </c>
      <c r="C180" s="602"/>
      <c r="D180" s="602"/>
      <c r="E180" s="602"/>
      <c r="F180" s="639"/>
      <c r="G180" s="219" t="s">
        <v>407</v>
      </c>
      <c r="H180" s="647"/>
      <c r="I180" s="641">
        <f>0.05*'[1]Recon_Gas Production '!$F$107</f>
        <v>272.21582958190351</v>
      </c>
      <c r="J180" s="647"/>
      <c r="K180" s="593"/>
      <c r="L180" s="593"/>
      <c r="M180" s="593"/>
      <c r="N180" s="593"/>
      <c r="O180" s="593"/>
      <c r="P180" s="593"/>
      <c r="Q180" s="593"/>
      <c r="R180" s="593"/>
      <c r="S180" s="593"/>
      <c r="T180" s="593"/>
      <c r="U180" s="593"/>
      <c r="V180" s="593"/>
      <c r="W180" s="593"/>
      <c r="X180" s="593"/>
      <c r="Y180" s="593"/>
      <c r="Z180" s="593"/>
      <c r="AA180" s="593"/>
      <c r="AB180" s="593"/>
      <c r="AC180" s="593"/>
      <c r="AD180" s="593"/>
      <c r="AE180" s="593"/>
      <c r="AF180" s="593"/>
      <c r="AG180" s="708"/>
      <c r="AH180" s="708"/>
      <c r="AI180" s="708"/>
      <c r="AJ180" s="593"/>
      <c r="AK180" s="689"/>
      <c r="AL180" s="7"/>
    </row>
    <row r="181" spans="1:38" ht="18" customHeight="1">
      <c r="A181" s="591"/>
      <c r="B181" s="614"/>
      <c r="C181" s="602"/>
      <c r="D181" s="602"/>
      <c r="E181" s="602"/>
      <c r="F181" s="639"/>
      <c r="G181" s="219" t="s">
        <v>403</v>
      </c>
      <c r="H181" s="647"/>
      <c r="I181" s="642"/>
      <c r="J181" s="647"/>
      <c r="K181" s="613"/>
      <c r="L181" s="613"/>
      <c r="M181" s="613"/>
      <c r="N181" s="613"/>
      <c r="O181" s="613"/>
      <c r="P181" s="613"/>
      <c r="Q181" s="613"/>
      <c r="R181" s="613"/>
      <c r="S181" s="613"/>
      <c r="T181" s="613"/>
      <c r="U181" s="613"/>
      <c r="V181" s="613"/>
      <c r="W181" s="613"/>
      <c r="X181" s="613"/>
      <c r="Y181" s="613"/>
      <c r="Z181" s="613"/>
      <c r="AA181" s="613"/>
      <c r="AB181" s="613"/>
      <c r="AC181" s="613"/>
      <c r="AD181" s="613"/>
      <c r="AE181" s="613"/>
      <c r="AF181" s="613"/>
      <c r="AG181" s="613"/>
      <c r="AH181" s="613"/>
      <c r="AI181" s="613"/>
      <c r="AJ181" s="613"/>
      <c r="AK181" s="690"/>
      <c r="AL181" s="7"/>
    </row>
    <row r="182" spans="1:38" ht="18" customHeight="1">
      <c r="A182" s="591"/>
      <c r="B182" s="614"/>
      <c r="C182" s="602"/>
      <c r="D182" s="602"/>
      <c r="E182" s="602"/>
      <c r="F182" s="639"/>
      <c r="G182" s="219" t="s">
        <v>371</v>
      </c>
      <c r="H182" s="647"/>
      <c r="I182" s="642"/>
      <c r="J182" s="647"/>
      <c r="K182" s="613"/>
      <c r="L182" s="613"/>
      <c r="M182" s="613"/>
      <c r="N182" s="613"/>
      <c r="O182" s="613"/>
      <c r="P182" s="613"/>
      <c r="Q182" s="613"/>
      <c r="R182" s="613"/>
      <c r="S182" s="613"/>
      <c r="T182" s="613"/>
      <c r="U182" s="613"/>
      <c r="V182" s="613"/>
      <c r="W182" s="613"/>
      <c r="X182" s="613"/>
      <c r="Y182" s="613"/>
      <c r="Z182" s="613"/>
      <c r="AA182" s="613"/>
      <c r="AB182" s="613"/>
      <c r="AC182" s="613"/>
      <c r="AD182" s="613"/>
      <c r="AE182" s="613"/>
      <c r="AF182" s="613"/>
      <c r="AG182" s="613"/>
      <c r="AH182" s="613"/>
      <c r="AI182" s="613"/>
      <c r="AJ182" s="613"/>
      <c r="AK182" s="690"/>
      <c r="AL182" s="7"/>
    </row>
    <row r="183" spans="1:38" ht="18.75" customHeight="1">
      <c r="A183" s="592"/>
      <c r="B183" s="516"/>
      <c r="C183" s="603"/>
      <c r="D183" s="603"/>
      <c r="E183" s="603"/>
      <c r="F183" s="640"/>
      <c r="G183" s="219" t="s">
        <v>373</v>
      </c>
      <c r="H183" s="647"/>
      <c r="I183" s="643"/>
      <c r="J183" s="647"/>
      <c r="K183" s="613"/>
      <c r="L183" s="613"/>
      <c r="M183" s="613"/>
      <c r="N183" s="613"/>
      <c r="O183" s="613"/>
      <c r="P183" s="613"/>
      <c r="Q183" s="613"/>
      <c r="R183" s="613"/>
      <c r="S183" s="613"/>
      <c r="T183" s="613"/>
      <c r="U183" s="613"/>
      <c r="V183" s="613"/>
      <c r="W183" s="613"/>
      <c r="X183" s="613"/>
      <c r="Y183" s="613"/>
      <c r="Z183" s="613"/>
      <c r="AA183" s="613"/>
      <c r="AB183" s="613"/>
      <c r="AC183" s="613"/>
      <c r="AD183" s="613"/>
      <c r="AE183" s="613"/>
      <c r="AF183" s="613"/>
      <c r="AG183" s="613"/>
      <c r="AH183" s="613"/>
      <c r="AI183" s="613"/>
      <c r="AJ183" s="613"/>
      <c r="AK183" s="690"/>
      <c r="AL183" s="7"/>
    </row>
    <row r="184" spans="1:38" ht="18.75" customHeight="1">
      <c r="A184" s="590" t="s">
        <v>69</v>
      </c>
      <c r="B184" s="593" t="s">
        <v>395</v>
      </c>
      <c r="C184" s="601" t="s">
        <v>67</v>
      </c>
      <c r="D184" s="601" t="s">
        <v>68</v>
      </c>
      <c r="E184" s="635" t="s">
        <v>45</v>
      </c>
      <c r="F184" s="601">
        <v>768</v>
      </c>
      <c r="G184" s="65" t="s">
        <v>407</v>
      </c>
      <c r="H184" s="647"/>
      <c r="I184" s="644">
        <f>0.55*'[1]Recon_Gas Production '!$F$108</f>
        <v>7186.2321611261514</v>
      </c>
      <c r="J184" s="647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427"/>
      <c r="AL184" s="7"/>
    </row>
    <row r="185" spans="1:38" ht="18.75" customHeight="1">
      <c r="A185" s="591"/>
      <c r="B185" s="593"/>
      <c r="C185" s="602"/>
      <c r="D185" s="602"/>
      <c r="E185" s="636"/>
      <c r="F185" s="602"/>
      <c r="G185" s="65" t="s">
        <v>403</v>
      </c>
      <c r="H185" s="647"/>
      <c r="I185" s="645"/>
      <c r="J185" s="647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427"/>
      <c r="AL185" s="7"/>
    </row>
    <row r="186" spans="1:38" ht="18.75" customHeight="1">
      <c r="A186" s="591"/>
      <c r="B186" s="593"/>
      <c r="C186" s="602"/>
      <c r="D186" s="602"/>
      <c r="E186" s="636"/>
      <c r="F186" s="602"/>
      <c r="G186" s="65" t="s">
        <v>371</v>
      </c>
      <c r="H186" s="647"/>
      <c r="I186" s="645"/>
      <c r="J186" s="647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427"/>
      <c r="AL186" s="7"/>
    </row>
    <row r="187" spans="1:38" ht="18.75" customHeight="1">
      <c r="A187" s="591"/>
      <c r="B187" s="593"/>
      <c r="C187" s="602"/>
      <c r="D187" s="602"/>
      <c r="E187" s="636"/>
      <c r="F187" s="602"/>
      <c r="G187" s="65" t="s">
        <v>373</v>
      </c>
      <c r="H187" s="647"/>
      <c r="I187" s="645"/>
      <c r="J187" s="647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427"/>
      <c r="AL187" s="7"/>
    </row>
    <row r="188" spans="1:38" ht="18.75" customHeight="1">
      <c r="A188" s="591"/>
      <c r="B188" s="601" t="s">
        <v>404</v>
      </c>
      <c r="C188" s="602"/>
      <c r="D188" s="602"/>
      <c r="E188" s="636"/>
      <c r="F188" s="602"/>
      <c r="G188" s="65" t="s">
        <v>407</v>
      </c>
      <c r="H188" s="647"/>
      <c r="I188" s="644">
        <f>0.3*'[1]Recon_Gas Production '!$F$108</f>
        <v>3919.7629969779005</v>
      </c>
      <c r="J188" s="647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427"/>
      <c r="AL188" s="7"/>
    </row>
    <row r="189" spans="1:38" ht="18.75" customHeight="1">
      <c r="A189" s="591"/>
      <c r="B189" s="602"/>
      <c r="C189" s="602"/>
      <c r="D189" s="602"/>
      <c r="E189" s="636"/>
      <c r="F189" s="602"/>
      <c r="G189" s="65" t="s">
        <v>403</v>
      </c>
      <c r="H189" s="647"/>
      <c r="I189" s="645"/>
      <c r="J189" s="647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427"/>
      <c r="AL189" s="7"/>
    </row>
    <row r="190" spans="1:38" ht="18.75" customHeight="1">
      <c r="A190" s="591"/>
      <c r="B190" s="602"/>
      <c r="C190" s="602"/>
      <c r="D190" s="602"/>
      <c r="E190" s="636"/>
      <c r="F190" s="602"/>
      <c r="G190" s="65" t="s">
        <v>371</v>
      </c>
      <c r="H190" s="647"/>
      <c r="I190" s="645"/>
      <c r="J190" s="647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427"/>
      <c r="AL190" s="7"/>
    </row>
    <row r="191" spans="1:38" ht="18.75" customHeight="1">
      <c r="A191" s="591"/>
      <c r="B191" s="603"/>
      <c r="C191" s="602"/>
      <c r="D191" s="602"/>
      <c r="E191" s="636"/>
      <c r="F191" s="602"/>
      <c r="G191" s="65" t="s">
        <v>373</v>
      </c>
      <c r="H191" s="647"/>
      <c r="I191" s="645"/>
      <c r="J191" s="647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427"/>
      <c r="AL191" s="7"/>
    </row>
    <row r="192" spans="1:38" ht="18.75" customHeight="1">
      <c r="A192" s="591"/>
      <c r="B192" s="601" t="s">
        <v>405</v>
      </c>
      <c r="C192" s="602"/>
      <c r="D192" s="602"/>
      <c r="E192" s="636"/>
      <c r="F192" s="602"/>
      <c r="G192" s="65" t="s">
        <v>407</v>
      </c>
      <c r="H192" s="647"/>
      <c r="I192" s="641">
        <f>0.1*'[1]Recon_Gas Production '!$F$108</f>
        <v>1306.5876656593002</v>
      </c>
      <c r="J192" s="647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427"/>
      <c r="AL192" s="7"/>
    </row>
    <row r="193" spans="1:38" ht="18.75" customHeight="1">
      <c r="A193" s="591"/>
      <c r="B193" s="602"/>
      <c r="C193" s="602"/>
      <c r="D193" s="602"/>
      <c r="E193" s="636"/>
      <c r="F193" s="602"/>
      <c r="G193" s="65" t="s">
        <v>403</v>
      </c>
      <c r="H193" s="647"/>
      <c r="I193" s="642"/>
      <c r="J193" s="647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427"/>
      <c r="AL193" s="7"/>
    </row>
    <row r="194" spans="1:38" ht="18.75" customHeight="1">
      <c r="A194" s="591"/>
      <c r="B194" s="602"/>
      <c r="C194" s="602"/>
      <c r="D194" s="602"/>
      <c r="E194" s="636"/>
      <c r="F194" s="602"/>
      <c r="G194" s="65" t="s">
        <v>371</v>
      </c>
      <c r="H194" s="647"/>
      <c r="I194" s="642"/>
      <c r="J194" s="647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427"/>
      <c r="AL194" s="7"/>
    </row>
    <row r="195" spans="1:38" ht="18.75" customHeight="1">
      <c r="A195" s="591"/>
      <c r="B195" s="603"/>
      <c r="C195" s="602"/>
      <c r="D195" s="602"/>
      <c r="E195" s="636"/>
      <c r="F195" s="602"/>
      <c r="G195" s="65" t="s">
        <v>373</v>
      </c>
      <c r="H195" s="647"/>
      <c r="I195" s="643"/>
      <c r="J195" s="647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427"/>
      <c r="AL195" s="7"/>
    </row>
    <row r="196" spans="1:38" ht="21.75" customHeight="1">
      <c r="A196" s="591"/>
      <c r="B196" s="515" t="s">
        <v>406</v>
      </c>
      <c r="C196" s="602"/>
      <c r="D196" s="602"/>
      <c r="E196" s="636"/>
      <c r="F196" s="602"/>
      <c r="G196" s="219" t="s">
        <v>407</v>
      </c>
      <c r="H196" s="647"/>
      <c r="I196" s="641">
        <f>0.05*'[1]Recon_Gas Production '!$F$108</f>
        <v>653.29383282965011</v>
      </c>
      <c r="J196" s="647"/>
      <c r="K196" s="593"/>
      <c r="L196" s="593"/>
      <c r="M196" s="593"/>
      <c r="N196" s="593"/>
      <c r="O196" s="593"/>
      <c r="P196" s="593"/>
      <c r="Q196" s="593"/>
      <c r="R196" s="593"/>
      <c r="S196" s="593"/>
      <c r="T196" s="593"/>
      <c r="U196" s="593"/>
      <c r="V196" s="593"/>
      <c r="W196" s="593"/>
      <c r="X196" s="593"/>
      <c r="Y196" s="593"/>
      <c r="Z196" s="593"/>
      <c r="AA196" s="593"/>
      <c r="AB196" s="593"/>
      <c r="AC196" s="593"/>
      <c r="AD196" s="593"/>
      <c r="AE196" s="593"/>
      <c r="AF196" s="593"/>
      <c r="AG196" s="708"/>
      <c r="AH196" s="708"/>
      <c r="AI196" s="708"/>
      <c r="AJ196" s="593"/>
      <c r="AK196" s="689"/>
      <c r="AL196" s="7"/>
    </row>
    <row r="197" spans="1:38" ht="18" customHeight="1">
      <c r="A197" s="591"/>
      <c r="B197" s="614"/>
      <c r="C197" s="602"/>
      <c r="D197" s="602"/>
      <c r="E197" s="636"/>
      <c r="F197" s="602"/>
      <c r="G197" s="219" t="s">
        <v>403</v>
      </c>
      <c r="H197" s="647"/>
      <c r="I197" s="642"/>
      <c r="J197" s="647"/>
      <c r="K197" s="613"/>
      <c r="L197" s="613"/>
      <c r="M197" s="613"/>
      <c r="N197" s="613"/>
      <c r="O197" s="613"/>
      <c r="P197" s="613"/>
      <c r="Q197" s="613"/>
      <c r="R197" s="613"/>
      <c r="S197" s="613"/>
      <c r="T197" s="613"/>
      <c r="U197" s="613"/>
      <c r="V197" s="613"/>
      <c r="W197" s="613"/>
      <c r="X197" s="613"/>
      <c r="Y197" s="613"/>
      <c r="Z197" s="613"/>
      <c r="AA197" s="613"/>
      <c r="AB197" s="613"/>
      <c r="AC197" s="613"/>
      <c r="AD197" s="613"/>
      <c r="AE197" s="613"/>
      <c r="AF197" s="613"/>
      <c r="AG197" s="613"/>
      <c r="AH197" s="613"/>
      <c r="AI197" s="613"/>
      <c r="AJ197" s="613"/>
      <c r="AK197" s="690"/>
      <c r="AL197" s="7"/>
    </row>
    <row r="198" spans="1:38" ht="18" customHeight="1">
      <c r="A198" s="591"/>
      <c r="B198" s="614"/>
      <c r="C198" s="602"/>
      <c r="D198" s="602"/>
      <c r="E198" s="636"/>
      <c r="F198" s="602"/>
      <c r="G198" s="219" t="s">
        <v>371</v>
      </c>
      <c r="H198" s="647"/>
      <c r="I198" s="642"/>
      <c r="J198" s="647"/>
      <c r="K198" s="613"/>
      <c r="L198" s="613"/>
      <c r="M198" s="613"/>
      <c r="N198" s="613"/>
      <c r="O198" s="613"/>
      <c r="P198" s="613"/>
      <c r="Q198" s="613"/>
      <c r="R198" s="613"/>
      <c r="S198" s="613"/>
      <c r="T198" s="613"/>
      <c r="U198" s="613"/>
      <c r="V198" s="613"/>
      <c r="W198" s="613"/>
      <c r="X198" s="613"/>
      <c r="Y198" s="613"/>
      <c r="Z198" s="613"/>
      <c r="AA198" s="613"/>
      <c r="AB198" s="613"/>
      <c r="AC198" s="613"/>
      <c r="AD198" s="613"/>
      <c r="AE198" s="613"/>
      <c r="AF198" s="613"/>
      <c r="AG198" s="613"/>
      <c r="AH198" s="613"/>
      <c r="AI198" s="613"/>
      <c r="AJ198" s="613"/>
      <c r="AK198" s="690"/>
      <c r="AL198" s="7"/>
    </row>
    <row r="199" spans="1:38" ht="18.75" customHeight="1">
      <c r="A199" s="592"/>
      <c r="B199" s="516"/>
      <c r="C199" s="603"/>
      <c r="D199" s="603"/>
      <c r="E199" s="637"/>
      <c r="F199" s="603"/>
      <c r="G199" s="219" t="s">
        <v>373</v>
      </c>
      <c r="H199" s="647"/>
      <c r="I199" s="643"/>
      <c r="J199" s="647"/>
      <c r="K199" s="613"/>
      <c r="L199" s="613"/>
      <c r="M199" s="613"/>
      <c r="N199" s="613"/>
      <c r="O199" s="613"/>
      <c r="P199" s="613"/>
      <c r="Q199" s="613"/>
      <c r="R199" s="613"/>
      <c r="S199" s="613"/>
      <c r="T199" s="613"/>
      <c r="U199" s="613"/>
      <c r="V199" s="613"/>
      <c r="W199" s="613"/>
      <c r="X199" s="613"/>
      <c r="Y199" s="613"/>
      <c r="Z199" s="613"/>
      <c r="AA199" s="613"/>
      <c r="AB199" s="613"/>
      <c r="AC199" s="613"/>
      <c r="AD199" s="613"/>
      <c r="AE199" s="613"/>
      <c r="AF199" s="613"/>
      <c r="AG199" s="613"/>
      <c r="AH199" s="613"/>
      <c r="AI199" s="613"/>
      <c r="AJ199" s="613"/>
      <c r="AK199" s="690"/>
      <c r="AL199" s="7"/>
    </row>
    <row r="200" spans="1:38" ht="18.75" customHeight="1">
      <c r="A200" s="590" t="s">
        <v>72</v>
      </c>
      <c r="B200" s="593" t="s">
        <v>395</v>
      </c>
      <c r="C200" s="601" t="s">
        <v>70</v>
      </c>
      <c r="D200" s="601" t="s">
        <v>68</v>
      </c>
      <c r="E200" s="601" t="s">
        <v>71</v>
      </c>
      <c r="F200" s="601">
        <v>77</v>
      </c>
      <c r="G200" s="65" t="s">
        <v>407</v>
      </c>
      <c r="H200" s="647"/>
      <c r="I200" s="644">
        <f>0.55*'[1]Recon_Gas Production '!$F$109</f>
        <v>15944.243384088413</v>
      </c>
      <c r="J200" s="647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427"/>
      <c r="AL200" s="7"/>
    </row>
    <row r="201" spans="1:38" ht="18.75" customHeight="1">
      <c r="A201" s="591"/>
      <c r="B201" s="593"/>
      <c r="C201" s="602"/>
      <c r="D201" s="602"/>
      <c r="E201" s="602"/>
      <c r="F201" s="602"/>
      <c r="G201" s="65" t="s">
        <v>403</v>
      </c>
      <c r="H201" s="647"/>
      <c r="I201" s="645"/>
      <c r="J201" s="647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427"/>
      <c r="AL201" s="7"/>
    </row>
    <row r="202" spans="1:38" ht="18.75" customHeight="1">
      <c r="A202" s="591"/>
      <c r="B202" s="593"/>
      <c r="C202" s="602"/>
      <c r="D202" s="602"/>
      <c r="E202" s="602"/>
      <c r="F202" s="602"/>
      <c r="G202" s="65" t="s">
        <v>371</v>
      </c>
      <c r="H202" s="647"/>
      <c r="I202" s="645"/>
      <c r="J202" s="647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427"/>
      <c r="AL202" s="7"/>
    </row>
    <row r="203" spans="1:38" ht="18.75" customHeight="1">
      <c r="A203" s="591"/>
      <c r="B203" s="593"/>
      <c r="C203" s="602"/>
      <c r="D203" s="602"/>
      <c r="E203" s="602"/>
      <c r="F203" s="602"/>
      <c r="G203" s="65" t="s">
        <v>373</v>
      </c>
      <c r="H203" s="647"/>
      <c r="I203" s="645"/>
      <c r="J203" s="647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427"/>
      <c r="AL203" s="7"/>
    </row>
    <row r="204" spans="1:38" ht="18.75" customHeight="1">
      <c r="A204" s="591"/>
      <c r="B204" s="601" t="s">
        <v>404</v>
      </c>
      <c r="C204" s="602"/>
      <c r="D204" s="602"/>
      <c r="E204" s="602"/>
      <c r="F204" s="602"/>
      <c r="G204" s="65" t="s">
        <v>407</v>
      </c>
      <c r="H204" s="647"/>
      <c r="I204" s="644">
        <f>0.3*'[1]Recon_Gas Production '!$F$109</f>
        <v>8696.8600276845882</v>
      </c>
      <c r="J204" s="647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427"/>
      <c r="AL204" s="7"/>
    </row>
    <row r="205" spans="1:38" ht="18.75" customHeight="1">
      <c r="A205" s="591"/>
      <c r="B205" s="602"/>
      <c r="C205" s="602"/>
      <c r="D205" s="602"/>
      <c r="E205" s="602"/>
      <c r="F205" s="602"/>
      <c r="G205" s="65" t="s">
        <v>403</v>
      </c>
      <c r="H205" s="647"/>
      <c r="I205" s="645"/>
      <c r="J205" s="647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427"/>
      <c r="AL205" s="7"/>
    </row>
    <row r="206" spans="1:38" ht="18.75" customHeight="1">
      <c r="A206" s="591"/>
      <c r="B206" s="602"/>
      <c r="C206" s="602"/>
      <c r="D206" s="602"/>
      <c r="E206" s="602"/>
      <c r="F206" s="602"/>
      <c r="G206" s="65" t="s">
        <v>371</v>
      </c>
      <c r="H206" s="647"/>
      <c r="I206" s="645"/>
      <c r="J206" s="647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427"/>
      <c r="AL206" s="7"/>
    </row>
    <row r="207" spans="1:38" ht="18.75" customHeight="1">
      <c r="A207" s="591"/>
      <c r="B207" s="603"/>
      <c r="C207" s="602"/>
      <c r="D207" s="602"/>
      <c r="E207" s="602"/>
      <c r="F207" s="602"/>
      <c r="G207" s="65" t="s">
        <v>373</v>
      </c>
      <c r="H207" s="647"/>
      <c r="I207" s="645"/>
      <c r="J207" s="647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427"/>
      <c r="AL207" s="7"/>
    </row>
    <row r="208" spans="1:38" ht="18.75" customHeight="1">
      <c r="A208" s="591"/>
      <c r="B208" s="601" t="s">
        <v>405</v>
      </c>
      <c r="C208" s="602"/>
      <c r="D208" s="602"/>
      <c r="E208" s="602"/>
      <c r="F208" s="602"/>
      <c r="G208" s="65" t="s">
        <v>407</v>
      </c>
      <c r="H208" s="647"/>
      <c r="I208" s="641">
        <f>0.1*'[1]Recon_Gas Production '!$F$109</f>
        <v>2898.9533425615296</v>
      </c>
      <c r="J208" s="647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427"/>
      <c r="AL208" s="7"/>
    </row>
    <row r="209" spans="1:38" ht="18.75" customHeight="1">
      <c r="A209" s="591"/>
      <c r="B209" s="602"/>
      <c r="C209" s="602"/>
      <c r="D209" s="602"/>
      <c r="E209" s="602"/>
      <c r="F209" s="602"/>
      <c r="G209" s="65" t="s">
        <v>403</v>
      </c>
      <c r="H209" s="647"/>
      <c r="I209" s="642"/>
      <c r="J209" s="647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427"/>
      <c r="AL209" s="7"/>
    </row>
    <row r="210" spans="1:38" ht="18.75" customHeight="1">
      <c r="A210" s="591"/>
      <c r="B210" s="602"/>
      <c r="C210" s="602"/>
      <c r="D210" s="602"/>
      <c r="E210" s="602"/>
      <c r="F210" s="602"/>
      <c r="G210" s="65" t="s">
        <v>371</v>
      </c>
      <c r="H210" s="647"/>
      <c r="I210" s="642"/>
      <c r="J210" s="647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427"/>
      <c r="AL210" s="7"/>
    </row>
    <row r="211" spans="1:38" ht="18.75" customHeight="1">
      <c r="A211" s="591"/>
      <c r="B211" s="603"/>
      <c r="C211" s="602"/>
      <c r="D211" s="602"/>
      <c r="E211" s="602"/>
      <c r="F211" s="602"/>
      <c r="G211" s="65" t="s">
        <v>373</v>
      </c>
      <c r="H211" s="647"/>
      <c r="I211" s="643"/>
      <c r="J211" s="647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427"/>
      <c r="AL211" s="7"/>
    </row>
    <row r="212" spans="1:38" ht="19.5" customHeight="1">
      <c r="A212" s="591"/>
      <c r="B212" s="515" t="s">
        <v>406</v>
      </c>
      <c r="C212" s="602"/>
      <c r="D212" s="602"/>
      <c r="E212" s="602"/>
      <c r="F212" s="602"/>
      <c r="G212" s="219" t="s">
        <v>407</v>
      </c>
      <c r="H212" s="647"/>
      <c r="I212" s="641">
        <f>0.05*'[1]Recon_Gas Production '!$F$109</f>
        <v>1449.4766712807648</v>
      </c>
      <c r="J212" s="647"/>
      <c r="K212" s="593"/>
      <c r="L212" s="593"/>
      <c r="M212" s="593"/>
      <c r="N212" s="593"/>
      <c r="O212" s="593"/>
      <c r="P212" s="593"/>
      <c r="Q212" s="593"/>
      <c r="R212" s="593"/>
      <c r="S212" s="593"/>
      <c r="T212" s="593"/>
      <c r="U212" s="593"/>
      <c r="V212" s="593"/>
      <c r="W212" s="593"/>
      <c r="X212" s="593"/>
      <c r="Y212" s="593"/>
      <c r="Z212" s="593"/>
      <c r="AA212" s="593"/>
      <c r="AB212" s="593"/>
      <c r="AC212" s="593"/>
      <c r="AD212" s="593"/>
      <c r="AE212" s="593"/>
      <c r="AF212" s="593"/>
      <c r="AG212" s="708"/>
      <c r="AH212" s="708"/>
      <c r="AI212" s="708"/>
      <c r="AJ212" s="593"/>
      <c r="AK212" s="689"/>
      <c r="AL212" s="7"/>
    </row>
    <row r="213" spans="1:38" ht="18" customHeight="1">
      <c r="A213" s="591"/>
      <c r="B213" s="614"/>
      <c r="C213" s="602"/>
      <c r="D213" s="602"/>
      <c r="E213" s="602"/>
      <c r="F213" s="602"/>
      <c r="G213" s="219" t="s">
        <v>403</v>
      </c>
      <c r="H213" s="647"/>
      <c r="I213" s="642"/>
      <c r="J213" s="647"/>
      <c r="K213" s="613"/>
      <c r="L213" s="613"/>
      <c r="M213" s="613"/>
      <c r="N213" s="613"/>
      <c r="O213" s="613"/>
      <c r="P213" s="613"/>
      <c r="Q213" s="613"/>
      <c r="R213" s="613"/>
      <c r="S213" s="613"/>
      <c r="T213" s="613"/>
      <c r="U213" s="613"/>
      <c r="V213" s="613"/>
      <c r="W213" s="613"/>
      <c r="X213" s="613"/>
      <c r="Y213" s="613"/>
      <c r="Z213" s="613"/>
      <c r="AA213" s="613"/>
      <c r="AB213" s="613"/>
      <c r="AC213" s="613"/>
      <c r="AD213" s="613"/>
      <c r="AE213" s="613"/>
      <c r="AF213" s="613"/>
      <c r="AG213" s="613"/>
      <c r="AH213" s="613"/>
      <c r="AI213" s="613"/>
      <c r="AJ213" s="613"/>
      <c r="AK213" s="690"/>
      <c r="AL213" s="7"/>
    </row>
    <row r="214" spans="1:38" ht="18" customHeight="1">
      <c r="A214" s="591"/>
      <c r="B214" s="614"/>
      <c r="C214" s="602"/>
      <c r="D214" s="602"/>
      <c r="E214" s="602"/>
      <c r="F214" s="602"/>
      <c r="G214" s="219" t="s">
        <v>371</v>
      </c>
      <c r="H214" s="647"/>
      <c r="I214" s="642"/>
      <c r="J214" s="647"/>
      <c r="K214" s="613"/>
      <c r="L214" s="613"/>
      <c r="M214" s="613"/>
      <c r="N214" s="613"/>
      <c r="O214" s="613"/>
      <c r="P214" s="613"/>
      <c r="Q214" s="613"/>
      <c r="R214" s="613"/>
      <c r="S214" s="613"/>
      <c r="T214" s="613"/>
      <c r="U214" s="613"/>
      <c r="V214" s="613"/>
      <c r="W214" s="613"/>
      <c r="X214" s="613"/>
      <c r="Y214" s="613"/>
      <c r="Z214" s="613"/>
      <c r="AA214" s="613"/>
      <c r="AB214" s="613"/>
      <c r="AC214" s="613"/>
      <c r="AD214" s="613"/>
      <c r="AE214" s="613"/>
      <c r="AF214" s="613"/>
      <c r="AG214" s="613"/>
      <c r="AH214" s="613"/>
      <c r="AI214" s="613"/>
      <c r="AJ214" s="613"/>
      <c r="AK214" s="690"/>
      <c r="AL214" s="7"/>
    </row>
    <row r="215" spans="1:38" ht="18.75" customHeight="1">
      <c r="A215" s="592"/>
      <c r="B215" s="516"/>
      <c r="C215" s="603"/>
      <c r="D215" s="603"/>
      <c r="E215" s="603"/>
      <c r="F215" s="603"/>
      <c r="G215" s="219" t="s">
        <v>373</v>
      </c>
      <c r="H215" s="647"/>
      <c r="I215" s="643"/>
      <c r="J215" s="647"/>
      <c r="K215" s="613"/>
      <c r="L215" s="613"/>
      <c r="M215" s="613"/>
      <c r="N215" s="613"/>
      <c r="O215" s="613"/>
      <c r="P215" s="613"/>
      <c r="Q215" s="613"/>
      <c r="R215" s="613"/>
      <c r="S215" s="613"/>
      <c r="T215" s="613"/>
      <c r="U215" s="613"/>
      <c r="V215" s="613"/>
      <c r="W215" s="613"/>
      <c r="X215" s="613"/>
      <c r="Y215" s="613"/>
      <c r="Z215" s="613"/>
      <c r="AA215" s="613"/>
      <c r="AB215" s="613"/>
      <c r="AC215" s="613"/>
      <c r="AD215" s="613"/>
      <c r="AE215" s="613"/>
      <c r="AF215" s="613"/>
      <c r="AG215" s="613"/>
      <c r="AH215" s="613"/>
      <c r="AI215" s="613"/>
      <c r="AJ215" s="613"/>
      <c r="AK215" s="690"/>
      <c r="AL215" s="7"/>
    </row>
    <row r="216" spans="1:38" ht="18.75" customHeight="1">
      <c r="A216" s="590" t="s">
        <v>82</v>
      </c>
      <c r="B216" s="593" t="s">
        <v>395</v>
      </c>
      <c r="C216" s="601" t="s">
        <v>73</v>
      </c>
      <c r="D216" s="601" t="s">
        <v>55</v>
      </c>
      <c r="E216" s="601" t="s">
        <v>74</v>
      </c>
      <c r="F216" s="638">
        <v>1080</v>
      </c>
      <c r="G216" s="65" t="s">
        <v>407</v>
      </c>
      <c r="H216" s="647"/>
      <c r="I216" s="645"/>
      <c r="J216" s="647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427"/>
      <c r="AL216" s="7"/>
    </row>
    <row r="217" spans="1:38" ht="18.75" customHeight="1">
      <c r="A217" s="591"/>
      <c r="B217" s="593"/>
      <c r="C217" s="602"/>
      <c r="D217" s="602"/>
      <c r="E217" s="602"/>
      <c r="F217" s="639"/>
      <c r="G217" s="65" t="s">
        <v>403</v>
      </c>
      <c r="H217" s="647"/>
      <c r="I217" s="645"/>
      <c r="J217" s="647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427"/>
      <c r="AL217" s="7"/>
    </row>
    <row r="218" spans="1:38" ht="18.75" customHeight="1">
      <c r="A218" s="591"/>
      <c r="B218" s="593"/>
      <c r="C218" s="602"/>
      <c r="D218" s="602"/>
      <c r="E218" s="602"/>
      <c r="F218" s="639"/>
      <c r="G218" s="65" t="s">
        <v>371</v>
      </c>
      <c r="H218" s="647"/>
      <c r="I218" s="645"/>
      <c r="J218" s="647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427"/>
      <c r="AL218" s="7"/>
    </row>
    <row r="219" spans="1:38" ht="18.75" customHeight="1">
      <c r="A219" s="591"/>
      <c r="B219" s="593"/>
      <c r="C219" s="602"/>
      <c r="D219" s="602"/>
      <c r="E219" s="602"/>
      <c r="F219" s="639"/>
      <c r="G219" s="65" t="s">
        <v>373</v>
      </c>
      <c r="H219" s="647"/>
      <c r="I219" s="645"/>
      <c r="J219" s="647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427"/>
      <c r="AL219" s="7"/>
    </row>
    <row r="220" spans="1:38" ht="18.75" customHeight="1">
      <c r="A220" s="591"/>
      <c r="B220" s="601" t="s">
        <v>404</v>
      </c>
      <c r="C220" s="602"/>
      <c r="D220" s="602"/>
      <c r="E220" s="602"/>
      <c r="F220" s="639"/>
      <c r="G220" s="65" t="s">
        <v>407</v>
      </c>
      <c r="H220" s="647"/>
      <c r="I220" s="645"/>
      <c r="J220" s="647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427"/>
      <c r="AL220" s="7"/>
    </row>
    <row r="221" spans="1:38" ht="18.75" customHeight="1">
      <c r="A221" s="591"/>
      <c r="B221" s="602"/>
      <c r="C221" s="602"/>
      <c r="D221" s="602"/>
      <c r="E221" s="602"/>
      <c r="F221" s="639"/>
      <c r="G221" s="65" t="s">
        <v>403</v>
      </c>
      <c r="H221" s="647"/>
      <c r="I221" s="645"/>
      <c r="J221" s="647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427"/>
      <c r="AL221" s="7"/>
    </row>
    <row r="222" spans="1:38" ht="18.75" customHeight="1">
      <c r="A222" s="591"/>
      <c r="B222" s="602"/>
      <c r="C222" s="602"/>
      <c r="D222" s="602"/>
      <c r="E222" s="602"/>
      <c r="F222" s="639"/>
      <c r="G222" s="65" t="s">
        <v>371</v>
      </c>
      <c r="H222" s="647"/>
      <c r="I222" s="645"/>
      <c r="J222" s="647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427"/>
      <c r="AL222" s="7"/>
    </row>
    <row r="223" spans="1:38" ht="18.75" customHeight="1">
      <c r="A223" s="591"/>
      <c r="B223" s="603"/>
      <c r="C223" s="602"/>
      <c r="D223" s="602"/>
      <c r="E223" s="602"/>
      <c r="F223" s="639"/>
      <c r="G223" s="65" t="s">
        <v>373</v>
      </c>
      <c r="H223" s="647"/>
      <c r="I223" s="645"/>
      <c r="J223" s="647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427"/>
      <c r="AL223" s="7"/>
    </row>
    <row r="224" spans="1:38" ht="18.75" customHeight="1">
      <c r="A224" s="591"/>
      <c r="B224" s="601" t="s">
        <v>405</v>
      </c>
      <c r="C224" s="602"/>
      <c r="D224" s="602"/>
      <c r="E224" s="602"/>
      <c r="F224" s="639"/>
      <c r="G224" s="65" t="s">
        <v>407</v>
      </c>
      <c r="H224" s="647"/>
      <c r="I224" s="648"/>
      <c r="J224" s="647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427"/>
      <c r="AL224" s="7"/>
    </row>
    <row r="225" spans="1:38" ht="18.75" customHeight="1">
      <c r="A225" s="591"/>
      <c r="B225" s="602"/>
      <c r="C225" s="602"/>
      <c r="D225" s="602"/>
      <c r="E225" s="602"/>
      <c r="F225" s="639"/>
      <c r="G225" s="65" t="s">
        <v>403</v>
      </c>
      <c r="H225" s="647"/>
      <c r="I225" s="642"/>
      <c r="J225" s="647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427"/>
      <c r="AL225" s="7"/>
    </row>
    <row r="226" spans="1:38" ht="18.75" customHeight="1">
      <c r="A226" s="591"/>
      <c r="B226" s="602"/>
      <c r="C226" s="602"/>
      <c r="D226" s="602"/>
      <c r="E226" s="602"/>
      <c r="F226" s="639"/>
      <c r="G226" s="65" t="s">
        <v>371</v>
      </c>
      <c r="H226" s="647"/>
      <c r="I226" s="642"/>
      <c r="J226" s="647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427"/>
      <c r="AL226" s="7"/>
    </row>
    <row r="227" spans="1:38" ht="18.75" customHeight="1">
      <c r="A227" s="591"/>
      <c r="B227" s="603"/>
      <c r="C227" s="602"/>
      <c r="D227" s="602"/>
      <c r="E227" s="602"/>
      <c r="F227" s="639"/>
      <c r="G227" s="65" t="s">
        <v>373</v>
      </c>
      <c r="H227" s="647"/>
      <c r="I227" s="643"/>
      <c r="J227" s="647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427"/>
      <c r="AL227" s="7"/>
    </row>
    <row r="228" spans="1:38" ht="18.75" customHeight="1">
      <c r="A228" s="591"/>
      <c r="B228" s="515" t="s">
        <v>406</v>
      </c>
      <c r="C228" s="602"/>
      <c r="D228" s="602"/>
      <c r="E228" s="602"/>
      <c r="F228" s="639"/>
      <c r="G228" s="219" t="s">
        <v>407</v>
      </c>
      <c r="H228" s="647"/>
      <c r="I228" s="648"/>
      <c r="J228" s="647"/>
      <c r="K228" s="593"/>
      <c r="L228" s="593"/>
      <c r="M228" s="593"/>
      <c r="N228" s="593"/>
      <c r="O228" s="593"/>
      <c r="P228" s="593"/>
      <c r="Q228" s="593"/>
      <c r="R228" s="593"/>
      <c r="S228" s="593"/>
      <c r="T228" s="593"/>
      <c r="U228" s="593"/>
      <c r="V228" s="593"/>
      <c r="W228" s="593"/>
      <c r="X228" s="593"/>
      <c r="Y228" s="593"/>
      <c r="Z228" s="593"/>
      <c r="AA228" s="593"/>
      <c r="AB228" s="593"/>
      <c r="AC228" s="593"/>
      <c r="AD228" s="593"/>
      <c r="AE228" s="593"/>
      <c r="AF228" s="593"/>
      <c r="AG228" s="708"/>
      <c r="AH228" s="708"/>
      <c r="AI228" s="708"/>
      <c r="AJ228" s="593"/>
      <c r="AK228" s="689"/>
      <c r="AL228" s="7"/>
    </row>
    <row r="229" spans="1:38" ht="15.75" customHeight="1">
      <c r="A229" s="591"/>
      <c r="B229" s="614"/>
      <c r="C229" s="602"/>
      <c r="D229" s="602"/>
      <c r="E229" s="602"/>
      <c r="F229" s="639"/>
      <c r="G229" s="219" t="s">
        <v>403</v>
      </c>
      <c r="H229" s="647"/>
      <c r="I229" s="642"/>
      <c r="J229" s="647"/>
      <c r="K229" s="613"/>
      <c r="L229" s="613"/>
      <c r="M229" s="613"/>
      <c r="N229" s="613"/>
      <c r="O229" s="613"/>
      <c r="P229" s="613"/>
      <c r="Q229" s="613"/>
      <c r="R229" s="613"/>
      <c r="S229" s="613"/>
      <c r="T229" s="613"/>
      <c r="U229" s="613"/>
      <c r="V229" s="613"/>
      <c r="W229" s="613"/>
      <c r="X229" s="613"/>
      <c r="Y229" s="613"/>
      <c r="Z229" s="613"/>
      <c r="AA229" s="613"/>
      <c r="AB229" s="613"/>
      <c r="AC229" s="613"/>
      <c r="AD229" s="613"/>
      <c r="AE229" s="613"/>
      <c r="AF229" s="613"/>
      <c r="AG229" s="613"/>
      <c r="AH229" s="613"/>
      <c r="AI229" s="613"/>
      <c r="AJ229" s="613"/>
      <c r="AK229" s="690"/>
      <c r="AL229" s="7"/>
    </row>
    <row r="230" spans="1:38" ht="15.75" customHeight="1">
      <c r="A230" s="591"/>
      <c r="B230" s="614"/>
      <c r="C230" s="602"/>
      <c r="D230" s="602"/>
      <c r="E230" s="602"/>
      <c r="F230" s="639"/>
      <c r="G230" s="219" t="s">
        <v>371</v>
      </c>
      <c r="H230" s="647"/>
      <c r="I230" s="642"/>
      <c r="J230" s="647"/>
      <c r="K230" s="613"/>
      <c r="L230" s="613"/>
      <c r="M230" s="613"/>
      <c r="N230" s="613"/>
      <c r="O230" s="613"/>
      <c r="P230" s="613"/>
      <c r="Q230" s="613"/>
      <c r="R230" s="613"/>
      <c r="S230" s="613"/>
      <c r="T230" s="613"/>
      <c r="U230" s="613"/>
      <c r="V230" s="613"/>
      <c r="W230" s="613"/>
      <c r="X230" s="613"/>
      <c r="Y230" s="613"/>
      <c r="Z230" s="613"/>
      <c r="AA230" s="613"/>
      <c r="AB230" s="613"/>
      <c r="AC230" s="613"/>
      <c r="AD230" s="613"/>
      <c r="AE230" s="613"/>
      <c r="AF230" s="613"/>
      <c r="AG230" s="613"/>
      <c r="AH230" s="613"/>
      <c r="AI230" s="613"/>
      <c r="AJ230" s="613"/>
      <c r="AK230" s="690"/>
      <c r="AL230" s="7"/>
    </row>
    <row r="231" spans="1:38" ht="15.75" customHeight="1">
      <c r="A231" s="592"/>
      <c r="B231" s="516"/>
      <c r="C231" s="603"/>
      <c r="D231" s="603"/>
      <c r="E231" s="603"/>
      <c r="F231" s="640"/>
      <c r="G231" s="219" t="s">
        <v>373</v>
      </c>
      <c r="H231" s="647"/>
      <c r="I231" s="643"/>
      <c r="J231" s="647"/>
      <c r="K231" s="613"/>
      <c r="L231" s="613"/>
      <c r="M231" s="613"/>
      <c r="N231" s="613"/>
      <c r="O231" s="613"/>
      <c r="P231" s="613"/>
      <c r="Q231" s="613"/>
      <c r="R231" s="613"/>
      <c r="S231" s="613"/>
      <c r="T231" s="613"/>
      <c r="U231" s="613"/>
      <c r="V231" s="613"/>
      <c r="W231" s="613"/>
      <c r="X231" s="613"/>
      <c r="Y231" s="613"/>
      <c r="Z231" s="613"/>
      <c r="AA231" s="613"/>
      <c r="AB231" s="613"/>
      <c r="AC231" s="613"/>
      <c r="AD231" s="613"/>
      <c r="AE231" s="613"/>
      <c r="AF231" s="613"/>
      <c r="AG231" s="613"/>
      <c r="AH231" s="613"/>
      <c r="AI231" s="613"/>
      <c r="AJ231" s="613"/>
      <c r="AK231" s="690"/>
      <c r="AL231" s="7"/>
    </row>
    <row r="232" spans="1:38" ht="15.75" customHeight="1">
      <c r="A232" s="694" t="s">
        <v>402</v>
      </c>
      <c r="B232" s="593" t="s">
        <v>395</v>
      </c>
      <c r="C232" s="515" t="s">
        <v>403</v>
      </c>
      <c r="D232" s="587"/>
      <c r="E232" s="587"/>
      <c r="F232" s="587"/>
      <c r="G232" s="65" t="s">
        <v>407</v>
      </c>
      <c r="H232" s="647"/>
      <c r="I232" s="644">
        <f>0.55*'[1]Recon_Gas Production '!$F$111</f>
        <v>5974.2179175711408</v>
      </c>
      <c r="J232" s="647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427"/>
      <c r="AL232" s="7"/>
    </row>
    <row r="233" spans="1:38" ht="15.75" customHeight="1">
      <c r="A233" s="695"/>
      <c r="B233" s="593"/>
      <c r="C233" s="614"/>
      <c r="D233" s="588"/>
      <c r="E233" s="588"/>
      <c r="F233" s="588"/>
      <c r="G233" s="65" t="s">
        <v>403</v>
      </c>
      <c r="H233" s="647"/>
      <c r="I233" s="645"/>
      <c r="J233" s="647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427"/>
      <c r="AL233" s="7"/>
    </row>
    <row r="234" spans="1:38" ht="15.75" customHeight="1">
      <c r="A234" s="695"/>
      <c r="B234" s="593"/>
      <c r="C234" s="614"/>
      <c r="D234" s="588"/>
      <c r="E234" s="588"/>
      <c r="F234" s="588"/>
      <c r="G234" s="65" t="s">
        <v>371</v>
      </c>
      <c r="H234" s="647"/>
      <c r="I234" s="645"/>
      <c r="J234" s="647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427"/>
      <c r="AL234" s="7"/>
    </row>
    <row r="235" spans="1:38" ht="15.75" customHeight="1">
      <c r="A235" s="695"/>
      <c r="B235" s="593"/>
      <c r="C235" s="614"/>
      <c r="D235" s="588"/>
      <c r="E235" s="588"/>
      <c r="F235" s="588"/>
      <c r="G235" s="65" t="s">
        <v>373</v>
      </c>
      <c r="H235" s="647"/>
      <c r="I235" s="645"/>
      <c r="J235" s="647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427"/>
      <c r="AL235" s="7"/>
    </row>
    <row r="236" spans="1:38" ht="15.75" customHeight="1">
      <c r="A236" s="695"/>
      <c r="B236" s="601" t="s">
        <v>404</v>
      </c>
      <c r="C236" s="614"/>
      <c r="D236" s="588"/>
      <c r="E236" s="588"/>
      <c r="F236" s="588"/>
      <c r="G236" s="65" t="s">
        <v>407</v>
      </c>
      <c r="H236" s="647"/>
      <c r="I236" s="644">
        <f>0.3*'[1]Recon_Gas Production '!$F$111</f>
        <v>3258.6643186751671</v>
      </c>
      <c r="J236" s="647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427"/>
      <c r="AL236" s="7"/>
    </row>
    <row r="237" spans="1:38" ht="15.75" customHeight="1">
      <c r="A237" s="695"/>
      <c r="B237" s="602"/>
      <c r="C237" s="614"/>
      <c r="D237" s="588"/>
      <c r="E237" s="588"/>
      <c r="F237" s="588"/>
      <c r="G237" s="65" t="s">
        <v>403</v>
      </c>
      <c r="H237" s="647"/>
      <c r="I237" s="645"/>
      <c r="J237" s="647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427"/>
      <c r="AL237" s="7"/>
    </row>
    <row r="238" spans="1:38" ht="15.75" customHeight="1">
      <c r="A238" s="695"/>
      <c r="B238" s="602"/>
      <c r="C238" s="614"/>
      <c r="D238" s="588"/>
      <c r="E238" s="588"/>
      <c r="F238" s="588"/>
      <c r="G238" s="65" t="s">
        <v>371</v>
      </c>
      <c r="H238" s="647"/>
      <c r="I238" s="645"/>
      <c r="J238" s="647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427"/>
      <c r="AL238" s="7"/>
    </row>
    <row r="239" spans="1:38" ht="15.75" customHeight="1">
      <c r="A239" s="695"/>
      <c r="B239" s="603"/>
      <c r="C239" s="614"/>
      <c r="D239" s="588"/>
      <c r="E239" s="588"/>
      <c r="F239" s="588"/>
      <c r="G239" s="65" t="s">
        <v>373</v>
      </c>
      <c r="H239" s="647"/>
      <c r="I239" s="645"/>
      <c r="J239" s="647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427"/>
      <c r="AL239" s="7"/>
    </row>
    <row r="240" spans="1:38" ht="15.75" customHeight="1">
      <c r="A240" s="695"/>
      <c r="B240" s="601" t="s">
        <v>405</v>
      </c>
      <c r="C240" s="614"/>
      <c r="D240" s="588"/>
      <c r="E240" s="588"/>
      <c r="F240" s="588"/>
      <c r="G240" s="65" t="s">
        <v>407</v>
      </c>
      <c r="H240" s="647"/>
      <c r="I240" s="641">
        <f>0.1*'[1]Recon_Gas Production '!$F$111</f>
        <v>1086.2214395583892</v>
      </c>
      <c r="J240" s="647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427"/>
      <c r="AL240" s="7"/>
    </row>
    <row r="241" spans="1:38" ht="15.75" customHeight="1">
      <c r="A241" s="695"/>
      <c r="B241" s="602"/>
      <c r="C241" s="614"/>
      <c r="D241" s="588"/>
      <c r="E241" s="588"/>
      <c r="F241" s="588"/>
      <c r="G241" s="65" t="s">
        <v>403</v>
      </c>
      <c r="H241" s="647"/>
      <c r="I241" s="642"/>
      <c r="J241" s="647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427"/>
      <c r="AL241" s="7"/>
    </row>
    <row r="242" spans="1:38" ht="15.75" customHeight="1">
      <c r="A242" s="695"/>
      <c r="B242" s="602"/>
      <c r="C242" s="614"/>
      <c r="D242" s="588"/>
      <c r="E242" s="588"/>
      <c r="F242" s="588"/>
      <c r="G242" s="65" t="s">
        <v>371</v>
      </c>
      <c r="H242" s="647"/>
      <c r="I242" s="642"/>
      <c r="J242" s="647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427"/>
      <c r="AL242" s="7"/>
    </row>
    <row r="243" spans="1:38" ht="15.75" customHeight="1">
      <c r="A243" s="695"/>
      <c r="B243" s="603"/>
      <c r="C243" s="614"/>
      <c r="D243" s="588"/>
      <c r="E243" s="588"/>
      <c r="F243" s="588"/>
      <c r="G243" s="65" t="s">
        <v>373</v>
      </c>
      <c r="H243" s="647"/>
      <c r="I243" s="643"/>
      <c r="J243" s="647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427"/>
      <c r="AL243" s="7"/>
    </row>
    <row r="244" spans="1:38" ht="15.75" customHeight="1">
      <c r="A244" s="695"/>
      <c r="B244" s="515" t="s">
        <v>406</v>
      </c>
      <c r="C244" s="614"/>
      <c r="D244" s="588"/>
      <c r="E244" s="588"/>
      <c r="F244" s="588"/>
      <c r="G244" s="219" t="s">
        <v>407</v>
      </c>
      <c r="H244" s="647"/>
      <c r="I244" s="641">
        <f>0.05*'[1]Recon_Gas Production '!$F$111</f>
        <v>543.1107197791946</v>
      </c>
      <c r="J244" s="647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427"/>
      <c r="AL244" s="7"/>
    </row>
    <row r="245" spans="1:38" ht="15.75" customHeight="1">
      <c r="A245" s="695"/>
      <c r="B245" s="614"/>
      <c r="C245" s="614"/>
      <c r="D245" s="588"/>
      <c r="E245" s="588"/>
      <c r="F245" s="588"/>
      <c r="G245" s="219" t="s">
        <v>403</v>
      </c>
      <c r="H245" s="647"/>
      <c r="I245" s="642"/>
      <c r="J245" s="647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427"/>
      <c r="AL245" s="7"/>
    </row>
    <row r="246" spans="1:38" ht="15.75" customHeight="1">
      <c r="A246" s="695"/>
      <c r="B246" s="614"/>
      <c r="C246" s="614"/>
      <c r="D246" s="588"/>
      <c r="E246" s="588"/>
      <c r="F246" s="588"/>
      <c r="G246" s="219" t="s">
        <v>371</v>
      </c>
      <c r="H246" s="647"/>
      <c r="I246" s="642"/>
      <c r="J246" s="647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427"/>
      <c r="AL246" s="7"/>
    </row>
    <row r="247" spans="1:38" ht="15.75" customHeight="1" thickBot="1">
      <c r="A247" s="695"/>
      <c r="B247" s="614"/>
      <c r="C247" s="614"/>
      <c r="D247" s="588"/>
      <c r="E247" s="588"/>
      <c r="F247" s="588"/>
      <c r="G247" s="270" t="s">
        <v>373</v>
      </c>
      <c r="H247" s="647"/>
      <c r="I247" s="642"/>
      <c r="J247" s="647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  <c r="AJ247" s="265"/>
      <c r="AK247" s="428"/>
      <c r="AL247" s="7"/>
    </row>
    <row r="248" spans="1:38" ht="38.5" customHeight="1" thickBot="1">
      <c r="A248" s="691" t="s">
        <v>75</v>
      </c>
      <c r="B248" s="692"/>
      <c r="C248" s="692"/>
      <c r="D248" s="692"/>
      <c r="E248" s="692"/>
      <c r="F248" s="692"/>
      <c r="G248" s="692"/>
      <c r="H248" s="692"/>
      <c r="I248" s="692"/>
      <c r="J248" s="692"/>
      <c r="K248" s="692"/>
      <c r="L248" s="692"/>
      <c r="M248" s="692"/>
      <c r="N248" s="692"/>
      <c r="O248" s="692"/>
      <c r="P248" s="692"/>
      <c r="Q248" s="692"/>
      <c r="R248" s="692"/>
      <c r="S248" s="692"/>
      <c r="T248" s="692"/>
      <c r="U248" s="692"/>
      <c r="V248" s="692"/>
      <c r="W248" s="692"/>
      <c r="X248" s="692"/>
      <c r="Y248" s="692"/>
      <c r="Z248" s="692"/>
      <c r="AA248" s="692"/>
      <c r="AB248" s="692"/>
      <c r="AC248" s="692"/>
      <c r="AD248" s="692"/>
      <c r="AE248" s="692"/>
      <c r="AF248" s="692"/>
      <c r="AG248" s="692"/>
      <c r="AH248" s="692"/>
      <c r="AI248" s="692"/>
      <c r="AJ248" s="692"/>
      <c r="AK248" s="693"/>
      <c r="AL248" s="7"/>
    </row>
    <row r="249" spans="1:38" ht="182.25" customHeight="1" thickBot="1">
      <c r="A249" s="615"/>
      <c r="B249" s="616"/>
      <c r="C249" s="227" t="s">
        <v>0</v>
      </c>
      <c r="D249" s="227" t="s">
        <v>1</v>
      </c>
      <c r="E249" s="227" t="s">
        <v>2</v>
      </c>
      <c r="F249" s="227" t="s">
        <v>3</v>
      </c>
      <c r="G249" s="227" t="s">
        <v>4</v>
      </c>
      <c r="H249" s="227" t="s">
        <v>5</v>
      </c>
      <c r="I249" s="514" t="s">
        <v>6</v>
      </c>
      <c r="J249" s="227"/>
      <c r="K249" s="227" t="s">
        <v>7</v>
      </c>
      <c r="L249" s="228" t="s">
        <v>8</v>
      </c>
      <c r="M249" s="229" t="s">
        <v>76</v>
      </c>
      <c r="N249" s="89" t="s">
        <v>10</v>
      </c>
      <c r="O249" s="227" t="s">
        <v>11</v>
      </c>
      <c r="P249" s="227" t="s">
        <v>12</v>
      </c>
      <c r="Q249" s="227" t="s">
        <v>13</v>
      </c>
      <c r="R249" s="227" t="s">
        <v>14</v>
      </c>
      <c r="S249" s="227" t="s">
        <v>15</v>
      </c>
      <c r="T249" s="227" t="s">
        <v>16</v>
      </c>
      <c r="U249" s="227" t="s">
        <v>17</v>
      </c>
      <c r="V249" s="230" t="s">
        <v>18</v>
      </c>
      <c r="W249" s="227" t="s">
        <v>19</v>
      </c>
      <c r="X249" s="227" t="s">
        <v>20</v>
      </c>
      <c r="Y249" s="227" t="s">
        <v>21</v>
      </c>
      <c r="Z249" s="227" t="s">
        <v>22</v>
      </c>
      <c r="AA249" s="227" t="s">
        <v>23</v>
      </c>
      <c r="AB249" s="227" t="s">
        <v>24</v>
      </c>
      <c r="AC249" s="227" t="s">
        <v>25</v>
      </c>
      <c r="AD249" s="227" t="s">
        <v>26</v>
      </c>
      <c r="AE249" s="227" t="s">
        <v>27</v>
      </c>
      <c r="AF249" s="227" t="s">
        <v>28</v>
      </c>
      <c r="AG249" s="227" t="s">
        <v>29</v>
      </c>
      <c r="AH249" s="227" t="s">
        <v>30</v>
      </c>
      <c r="AI249" s="227" t="s">
        <v>31</v>
      </c>
      <c r="AJ249" s="227" t="s">
        <v>32</v>
      </c>
      <c r="AK249" s="227" t="s">
        <v>33</v>
      </c>
      <c r="AL249" s="43"/>
    </row>
    <row r="250" spans="1:38" ht="15.75" customHeight="1" thickBot="1">
      <c r="A250" s="649" t="s">
        <v>317</v>
      </c>
      <c r="B250" s="650"/>
      <c r="C250" s="651"/>
      <c r="D250" s="651"/>
      <c r="E250" s="651"/>
      <c r="F250" s="651"/>
      <c r="G250" s="651"/>
      <c r="H250" s="651"/>
      <c r="I250" s="651"/>
      <c r="J250" s="651"/>
      <c r="K250" s="651"/>
      <c r="L250" s="651"/>
      <c r="M250" s="651"/>
      <c r="N250" s="651"/>
      <c r="O250" s="651"/>
      <c r="P250" s="651"/>
      <c r="Q250" s="651"/>
      <c r="R250" s="651"/>
      <c r="S250" s="651"/>
      <c r="T250" s="651"/>
      <c r="U250" s="651"/>
      <c r="V250" s="651"/>
      <c r="W250" s="651"/>
      <c r="X250" s="651"/>
      <c r="Y250" s="651"/>
      <c r="Z250" s="651"/>
      <c r="AA250" s="651"/>
      <c r="AB250" s="651"/>
      <c r="AC250" s="651"/>
      <c r="AD250" s="651"/>
      <c r="AE250" s="651"/>
      <c r="AF250" s="651"/>
      <c r="AG250" s="651"/>
      <c r="AH250" s="651"/>
      <c r="AI250" s="651"/>
      <c r="AJ250" s="651"/>
      <c r="AK250" s="652"/>
      <c r="AL250" s="7"/>
    </row>
    <row r="251" spans="1:38" ht="32.5" customHeight="1">
      <c r="A251" s="617" t="s">
        <v>35</v>
      </c>
      <c r="B251" s="618"/>
      <c r="C251" s="73"/>
      <c r="D251" s="74"/>
      <c r="E251" s="74"/>
      <c r="F251" s="74"/>
      <c r="G251" s="74"/>
      <c r="H251" s="792">
        <f>SUM(H254:H258)</f>
        <v>4249749</v>
      </c>
      <c r="I251" s="794">
        <f t="shared" ref="I251:J251" si="2">SUM(I254:I258)</f>
        <v>4640.5802750000003</v>
      </c>
      <c r="J251" s="792">
        <f t="shared" si="2"/>
        <v>2654155</v>
      </c>
      <c r="K251" s="74"/>
      <c r="L251" s="74"/>
      <c r="M251" s="75"/>
      <c r="N251" s="76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425"/>
      <c r="AL251" s="7"/>
    </row>
    <row r="252" spans="1:38" s="206" customFormat="1" ht="27" customHeight="1" thickBot="1">
      <c r="A252" s="790" t="s">
        <v>77</v>
      </c>
      <c r="B252" s="791"/>
      <c r="C252" s="202"/>
      <c r="D252" s="203"/>
      <c r="E252" s="203"/>
      <c r="F252" s="203"/>
      <c r="G252" s="203" t="s">
        <v>397</v>
      </c>
      <c r="H252" s="793"/>
      <c r="I252" s="795"/>
      <c r="J252" s="793"/>
      <c r="K252" s="203"/>
      <c r="L252" s="203"/>
      <c r="M252" s="205"/>
      <c r="N252" s="208" t="s">
        <v>398</v>
      </c>
      <c r="O252" s="204" t="s">
        <v>398</v>
      </c>
      <c r="P252" s="204" t="s">
        <v>398</v>
      </c>
      <c r="Q252" s="204" t="s">
        <v>398</v>
      </c>
      <c r="R252" s="204">
        <v>522300</v>
      </c>
      <c r="S252" s="204" t="s">
        <v>398</v>
      </c>
      <c r="T252" s="204">
        <v>38990</v>
      </c>
      <c r="U252" s="204" t="s">
        <v>398</v>
      </c>
      <c r="V252" s="204" t="s">
        <v>398</v>
      </c>
      <c r="W252" s="204" t="s">
        <v>398</v>
      </c>
      <c r="X252" s="204">
        <v>127726</v>
      </c>
      <c r="Y252" s="204">
        <v>1795</v>
      </c>
      <c r="Z252" s="204">
        <v>226671</v>
      </c>
      <c r="AA252" s="204" t="s">
        <v>398</v>
      </c>
      <c r="AB252" s="209" t="s">
        <v>398</v>
      </c>
      <c r="AC252" s="210"/>
      <c r="AD252" s="204" t="s">
        <v>398</v>
      </c>
      <c r="AE252" s="204" t="s">
        <v>398</v>
      </c>
      <c r="AF252" s="204">
        <v>233000000</v>
      </c>
      <c r="AG252" s="209" t="s">
        <v>398</v>
      </c>
      <c r="AH252" s="210"/>
      <c r="AI252" s="204"/>
      <c r="AJ252" s="203"/>
      <c r="AK252" s="429"/>
      <c r="AL252" s="6"/>
    </row>
    <row r="253" spans="1:38" ht="15.75" customHeight="1" thickBot="1">
      <c r="A253" s="649" t="s">
        <v>316</v>
      </c>
      <c r="B253" s="650"/>
      <c r="C253" s="653"/>
      <c r="D253" s="653"/>
      <c r="E253" s="653"/>
      <c r="F253" s="653"/>
      <c r="G253" s="653"/>
      <c r="H253" s="653"/>
      <c r="I253" s="653"/>
      <c r="J253" s="653"/>
      <c r="K253" s="653"/>
      <c r="L253" s="653"/>
      <c r="M253" s="653"/>
      <c r="N253" s="653"/>
      <c r="O253" s="653"/>
      <c r="P253" s="653"/>
      <c r="Q253" s="653"/>
      <c r="R253" s="653"/>
      <c r="S253" s="653"/>
      <c r="T253" s="653"/>
      <c r="U253" s="653"/>
      <c r="V253" s="653"/>
      <c r="W253" s="653"/>
      <c r="X253" s="653"/>
      <c r="Y253" s="653"/>
      <c r="Z253" s="653"/>
      <c r="AA253" s="653"/>
      <c r="AB253" s="653"/>
      <c r="AC253" s="653"/>
      <c r="AD253" s="653"/>
      <c r="AE253" s="653"/>
      <c r="AF253" s="653"/>
      <c r="AG253" s="653"/>
      <c r="AH253" s="653"/>
      <c r="AI253" s="653"/>
      <c r="AJ253" s="653"/>
      <c r="AK253" s="616"/>
      <c r="AL253" s="7"/>
    </row>
    <row r="254" spans="1:38" ht="36" customHeight="1">
      <c r="A254" s="659" t="s">
        <v>78</v>
      </c>
      <c r="B254" s="594" t="s">
        <v>395</v>
      </c>
      <c r="C254" s="620" t="s">
        <v>79</v>
      </c>
      <c r="D254" s="594" t="s">
        <v>55</v>
      </c>
      <c r="E254" s="594" t="s">
        <v>41</v>
      </c>
      <c r="F254" s="594">
        <v>982</v>
      </c>
      <c r="G254" s="594"/>
      <c r="H254" s="594">
        <f>0.55*'[1]3.1_Recon_Fis_Prod_NUPRC+Coy'!$F$11</f>
        <v>2337361.9500000002</v>
      </c>
      <c r="I254" s="656">
        <f>0.55*'[1]Recon_Gas Production '!$F$11</f>
        <v>2552.3191512500002</v>
      </c>
      <c r="J254" s="656">
        <f>'[1]2.1_Recon_Crude Lifting'!$H$73</f>
        <v>1893180</v>
      </c>
      <c r="K254" s="594"/>
      <c r="L254" s="594"/>
      <c r="M254" s="667"/>
      <c r="N254" s="669"/>
      <c r="O254" s="594"/>
      <c r="P254" s="594"/>
      <c r="Q254" s="594"/>
      <c r="R254" s="594"/>
      <c r="S254" s="594"/>
      <c r="T254" s="594"/>
      <c r="U254" s="594"/>
      <c r="V254" s="594"/>
      <c r="W254" s="594"/>
      <c r="X254" s="594"/>
      <c r="Y254" s="594"/>
      <c r="Z254" s="594"/>
      <c r="AA254" s="594"/>
      <c r="AB254" s="594"/>
      <c r="AC254" s="594"/>
      <c r="AD254" s="594"/>
      <c r="AE254" s="594"/>
      <c r="AF254" s="594"/>
      <c r="AG254" s="719"/>
      <c r="AH254" s="719"/>
      <c r="AI254" s="719"/>
      <c r="AJ254" s="594"/>
      <c r="AK254" s="664"/>
      <c r="AL254" s="7"/>
    </row>
    <row r="255" spans="1:38" ht="18" customHeight="1">
      <c r="A255" s="678"/>
      <c r="B255" s="557"/>
      <c r="C255" s="557"/>
      <c r="D255" s="557"/>
      <c r="E255" s="557"/>
      <c r="F255" s="557"/>
      <c r="G255" s="557"/>
      <c r="H255" s="557"/>
      <c r="I255" s="557"/>
      <c r="J255" s="525"/>
      <c r="K255" s="557"/>
      <c r="L255" s="557"/>
      <c r="M255" s="576"/>
      <c r="N255" s="671"/>
      <c r="O255" s="557"/>
      <c r="P255" s="557"/>
      <c r="Q255" s="557"/>
      <c r="R255" s="557"/>
      <c r="S255" s="557"/>
      <c r="T255" s="557"/>
      <c r="U255" s="557"/>
      <c r="V255" s="557"/>
      <c r="W255" s="557"/>
      <c r="X255" s="557"/>
      <c r="Y255" s="557"/>
      <c r="Z255" s="557"/>
      <c r="AA255" s="557"/>
      <c r="AB255" s="557"/>
      <c r="AC255" s="557"/>
      <c r="AD255" s="557"/>
      <c r="AE255" s="557"/>
      <c r="AF255" s="557"/>
      <c r="AG255" s="720"/>
      <c r="AH255" s="720"/>
      <c r="AI255" s="720"/>
      <c r="AJ255" s="557"/>
      <c r="AK255" s="665"/>
      <c r="AL255" s="7"/>
    </row>
    <row r="256" spans="1:38" ht="16.5" customHeight="1">
      <c r="A256" s="678"/>
      <c r="B256" s="557"/>
      <c r="C256" s="557"/>
      <c r="D256" s="557"/>
      <c r="E256" s="557"/>
      <c r="F256" s="557"/>
      <c r="G256" s="557"/>
      <c r="H256" s="557"/>
      <c r="I256" s="557"/>
      <c r="J256" s="525"/>
      <c r="K256" s="557"/>
      <c r="L256" s="557"/>
      <c r="M256" s="576"/>
      <c r="N256" s="671"/>
      <c r="O256" s="557"/>
      <c r="P256" s="557"/>
      <c r="Q256" s="557"/>
      <c r="R256" s="557"/>
      <c r="S256" s="557"/>
      <c r="T256" s="557"/>
      <c r="U256" s="557"/>
      <c r="V256" s="557"/>
      <c r="W256" s="557"/>
      <c r="X256" s="557"/>
      <c r="Y256" s="557"/>
      <c r="Z256" s="557"/>
      <c r="AA256" s="557"/>
      <c r="AB256" s="557"/>
      <c r="AC256" s="557"/>
      <c r="AD256" s="557"/>
      <c r="AE256" s="557"/>
      <c r="AF256" s="557"/>
      <c r="AG256" s="720"/>
      <c r="AH256" s="720"/>
      <c r="AI256" s="720"/>
      <c r="AJ256" s="557"/>
      <c r="AK256" s="665"/>
      <c r="AL256" s="7"/>
    </row>
    <row r="257" spans="1:38" ht="18.75" hidden="1" customHeight="1">
      <c r="A257" s="678"/>
      <c r="B257" s="557"/>
      <c r="C257" s="557"/>
      <c r="D257" s="557"/>
      <c r="E257" s="557"/>
      <c r="F257" s="557"/>
      <c r="G257" s="557"/>
      <c r="H257" s="557"/>
      <c r="I257" s="557"/>
      <c r="J257" s="167"/>
      <c r="K257" s="557"/>
      <c r="L257" s="557"/>
      <c r="M257" s="576"/>
      <c r="N257" s="671"/>
      <c r="O257" s="557"/>
      <c r="P257" s="557"/>
      <c r="Q257" s="557"/>
      <c r="R257" s="557"/>
      <c r="S257" s="557"/>
      <c r="T257" s="557"/>
      <c r="U257" s="557"/>
      <c r="V257" s="557"/>
      <c r="W257" s="557"/>
      <c r="X257" s="557"/>
      <c r="Y257" s="557"/>
      <c r="Z257" s="557"/>
      <c r="AA257" s="557"/>
      <c r="AB257" s="557"/>
      <c r="AC257" s="557"/>
      <c r="AD257" s="557"/>
      <c r="AE257" s="557"/>
      <c r="AF257" s="557"/>
      <c r="AG257" s="720"/>
      <c r="AH257" s="720"/>
      <c r="AI257" s="720"/>
      <c r="AJ257" s="557"/>
      <c r="AK257" s="665"/>
      <c r="AL257" s="7"/>
    </row>
    <row r="258" spans="1:38" ht="15.75" customHeight="1" thickBot="1">
      <c r="A258" s="79" t="s">
        <v>78</v>
      </c>
      <c r="B258" s="79" t="s">
        <v>396</v>
      </c>
      <c r="C258" s="79"/>
      <c r="D258" s="79"/>
      <c r="E258" s="79"/>
      <c r="F258" s="79"/>
      <c r="G258" s="79" t="s">
        <v>397</v>
      </c>
      <c r="H258" s="207">
        <f>0.45*'[1]3.1_Recon_Fis_Prod_NUPRC+Coy'!$F$11</f>
        <v>1912387.05</v>
      </c>
      <c r="I258" s="470">
        <f>0.45*'[1]Recon_Gas Production '!$F$11</f>
        <v>2088.26112375</v>
      </c>
      <c r="J258" s="196">
        <f>'[1]2.1_Recon_Crude Lifting'!$H$8</f>
        <v>760975</v>
      </c>
      <c r="K258" s="79"/>
      <c r="L258" s="79"/>
      <c r="M258" s="79"/>
      <c r="N258" s="208" t="s">
        <v>398</v>
      </c>
      <c r="O258" s="204" t="s">
        <v>398</v>
      </c>
      <c r="P258" s="204" t="s">
        <v>398</v>
      </c>
      <c r="Q258" s="204" t="s">
        <v>398</v>
      </c>
      <c r="R258" s="204">
        <v>522300</v>
      </c>
      <c r="S258" s="204" t="s">
        <v>398</v>
      </c>
      <c r="T258" s="204">
        <v>38990</v>
      </c>
      <c r="U258" s="204" t="s">
        <v>398</v>
      </c>
      <c r="V258" s="204" t="s">
        <v>398</v>
      </c>
      <c r="W258" s="204" t="s">
        <v>398</v>
      </c>
      <c r="X258" s="204">
        <v>127726</v>
      </c>
      <c r="Y258" s="204">
        <v>1795</v>
      </c>
      <c r="Z258" s="204">
        <v>226671</v>
      </c>
      <c r="AA258" s="204" t="s">
        <v>398</v>
      </c>
      <c r="AB258" s="209" t="s">
        <v>398</v>
      </c>
      <c r="AC258" s="210"/>
      <c r="AD258" s="204" t="s">
        <v>398</v>
      </c>
      <c r="AE258" s="204" t="s">
        <v>398</v>
      </c>
      <c r="AF258" s="204">
        <v>233000000</v>
      </c>
      <c r="AG258" s="209" t="s">
        <v>398</v>
      </c>
      <c r="AH258" s="210"/>
      <c r="AI258" s="204"/>
      <c r="AJ258" s="79"/>
      <c r="AK258" s="431"/>
      <c r="AL258" s="7"/>
    </row>
    <row r="259" spans="1:38" ht="54" customHeight="1">
      <c r="A259" s="657" t="s">
        <v>80</v>
      </c>
      <c r="B259" s="658"/>
      <c r="C259" s="658"/>
      <c r="D259" s="658"/>
      <c r="E259" s="658"/>
      <c r="F259" s="658"/>
      <c r="G259" s="658"/>
      <c r="H259" s="658"/>
      <c r="I259" s="658"/>
      <c r="J259" s="658"/>
      <c r="K259" s="658"/>
      <c r="L259" s="658"/>
      <c r="M259" s="658"/>
      <c r="N259" s="658"/>
      <c r="O259" s="658"/>
      <c r="P259" s="658"/>
      <c r="Q259" s="658"/>
      <c r="R259" s="658"/>
      <c r="S259" s="658"/>
      <c r="T259" s="658"/>
      <c r="U259" s="658"/>
      <c r="V259" s="658"/>
      <c r="W259" s="658"/>
      <c r="X259" s="658"/>
      <c r="Y259" s="658"/>
      <c r="Z259" s="658"/>
      <c r="AA259" s="658"/>
      <c r="AB259" s="658"/>
      <c r="AC259" s="658"/>
      <c r="AD259" s="658"/>
      <c r="AE259" s="658"/>
      <c r="AF259" s="658"/>
      <c r="AG259" s="658"/>
      <c r="AH259" s="658"/>
      <c r="AI259" s="658"/>
      <c r="AJ259" s="658"/>
      <c r="AK259" s="624"/>
      <c r="AL259" s="7"/>
    </row>
    <row r="260" spans="1:38" ht="194.25" customHeight="1" thickBot="1">
      <c r="A260" s="712"/>
      <c r="B260" s="574"/>
      <c r="C260" s="222" t="s">
        <v>0</v>
      </c>
      <c r="D260" s="222" t="s">
        <v>1</v>
      </c>
      <c r="E260" s="222" t="s">
        <v>2</v>
      </c>
      <c r="F260" s="222" t="s">
        <v>3</v>
      </c>
      <c r="G260" s="222" t="s">
        <v>4</v>
      </c>
      <c r="H260" s="222" t="s">
        <v>5</v>
      </c>
      <c r="I260" s="495" t="s">
        <v>6</v>
      </c>
      <c r="J260" s="222" t="s">
        <v>374</v>
      </c>
      <c r="K260" s="222" t="s">
        <v>7</v>
      </c>
      <c r="L260" s="228" t="s">
        <v>8</v>
      </c>
      <c r="M260" s="232" t="s">
        <v>76</v>
      </c>
      <c r="N260" s="233" t="s">
        <v>10</v>
      </c>
      <c r="O260" s="222" t="s">
        <v>11</v>
      </c>
      <c r="P260" s="222" t="s">
        <v>12</v>
      </c>
      <c r="Q260" s="222" t="s">
        <v>13</v>
      </c>
      <c r="R260" s="222" t="s">
        <v>14</v>
      </c>
      <c r="S260" s="222" t="s">
        <v>15</v>
      </c>
      <c r="T260" s="222" t="s">
        <v>16</v>
      </c>
      <c r="U260" s="222" t="s">
        <v>17</v>
      </c>
      <c r="V260" s="234" t="s">
        <v>18</v>
      </c>
      <c r="W260" s="222" t="s">
        <v>19</v>
      </c>
      <c r="X260" s="222" t="s">
        <v>20</v>
      </c>
      <c r="Y260" s="222" t="s">
        <v>21</v>
      </c>
      <c r="Z260" s="222" t="s">
        <v>22</v>
      </c>
      <c r="AA260" s="222" t="s">
        <v>23</v>
      </c>
      <c r="AB260" s="222" t="s">
        <v>24</v>
      </c>
      <c r="AC260" s="222" t="s">
        <v>25</v>
      </c>
      <c r="AD260" s="222" t="s">
        <v>26</v>
      </c>
      <c r="AE260" s="222" t="s">
        <v>27</v>
      </c>
      <c r="AF260" s="222" t="s">
        <v>28</v>
      </c>
      <c r="AG260" s="222" t="s">
        <v>29</v>
      </c>
      <c r="AH260" s="222" t="s">
        <v>30</v>
      </c>
      <c r="AI260" s="222" t="s">
        <v>31</v>
      </c>
      <c r="AJ260" s="222" t="s">
        <v>32</v>
      </c>
      <c r="AK260" s="222" t="s">
        <v>33</v>
      </c>
      <c r="AL260" s="43"/>
    </row>
    <row r="261" spans="1:38" ht="15.75" customHeight="1" thickBot="1">
      <c r="A261" s="728" t="s">
        <v>317</v>
      </c>
      <c r="B261" s="692"/>
      <c r="C261" s="692"/>
      <c r="D261" s="692"/>
      <c r="E261" s="692"/>
      <c r="F261" s="692"/>
      <c r="G261" s="692"/>
      <c r="H261" s="692"/>
      <c r="I261" s="692"/>
      <c r="J261" s="692"/>
      <c r="K261" s="692"/>
      <c r="L261" s="692"/>
      <c r="M261" s="692"/>
      <c r="N261" s="692"/>
      <c r="O261" s="692"/>
      <c r="P261" s="692"/>
      <c r="Q261" s="692"/>
      <c r="R261" s="692"/>
      <c r="S261" s="692"/>
      <c r="T261" s="692"/>
      <c r="U261" s="692"/>
      <c r="V261" s="692"/>
      <c r="W261" s="692"/>
      <c r="X261" s="692"/>
      <c r="Y261" s="692"/>
      <c r="Z261" s="692"/>
      <c r="AA261" s="692"/>
      <c r="AB261" s="692"/>
      <c r="AC261" s="692"/>
      <c r="AD261" s="692"/>
      <c r="AE261" s="692"/>
      <c r="AF261" s="692"/>
      <c r="AG261" s="692"/>
      <c r="AH261" s="692"/>
      <c r="AI261" s="692"/>
      <c r="AJ261" s="692"/>
      <c r="AK261" s="693"/>
      <c r="AL261" s="7"/>
    </row>
    <row r="262" spans="1:38" ht="52.9" customHeight="1">
      <c r="A262" s="729" t="s">
        <v>35</v>
      </c>
      <c r="B262" s="658"/>
      <c r="C262" s="236"/>
      <c r="D262" s="237"/>
      <c r="E262" s="237"/>
      <c r="F262" s="237"/>
      <c r="G262" s="237"/>
      <c r="H262" s="792">
        <f>SUM(H265:H269)</f>
        <v>62416</v>
      </c>
      <c r="I262" s="794">
        <f>SUM(I265:I269)</f>
        <v>115.98400000000004</v>
      </c>
      <c r="J262" s="792">
        <f>SUM(J265:J269)</f>
        <v>0</v>
      </c>
      <c r="K262" s="237"/>
      <c r="L262" s="237"/>
      <c r="M262" s="235"/>
      <c r="N262" s="219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432"/>
      <c r="AL262" s="7"/>
    </row>
    <row r="263" spans="1:38" ht="56.5" customHeight="1" thickBot="1">
      <c r="A263" s="730" t="s">
        <v>81</v>
      </c>
      <c r="B263" s="573"/>
      <c r="C263" s="239"/>
      <c r="D263" s="238"/>
      <c r="E263" s="238"/>
      <c r="F263" s="238"/>
      <c r="G263" s="238" t="s">
        <v>373</v>
      </c>
      <c r="H263" s="793"/>
      <c r="I263" s="795"/>
      <c r="J263" s="793"/>
      <c r="K263" s="238"/>
      <c r="L263" s="238"/>
      <c r="M263" s="238"/>
      <c r="N263" s="238" t="s">
        <v>376</v>
      </c>
      <c r="O263" s="238" t="s">
        <v>376</v>
      </c>
      <c r="P263" s="238" t="s">
        <v>376</v>
      </c>
      <c r="Q263" s="238" t="s">
        <v>376</v>
      </c>
      <c r="R263" s="238" t="s">
        <v>376</v>
      </c>
      <c r="S263" s="238" t="s">
        <v>376</v>
      </c>
      <c r="T263" s="238" t="s">
        <v>376</v>
      </c>
      <c r="U263" s="238" t="s">
        <v>376</v>
      </c>
      <c r="V263" s="238" t="s">
        <v>376</v>
      </c>
      <c r="W263" s="238" t="s">
        <v>376</v>
      </c>
      <c r="X263" s="238" t="s">
        <v>376</v>
      </c>
      <c r="Y263" s="238" t="s">
        <v>376</v>
      </c>
      <c r="Z263" s="240">
        <v>52470329</v>
      </c>
      <c r="AA263" s="240">
        <v>806081</v>
      </c>
      <c r="AB263" s="241" t="s">
        <v>376</v>
      </c>
      <c r="AC263" s="239"/>
      <c r="AD263" s="238" t="s">
        <v>376</v>
      </c>
      <c r="AE263" s="238" t="s">
        <v>376</v>
      </c>
      <c r="AF263" s="238" t="s">
        <v>376</v>
      </c>
      <c r="AG263" s="241" t="s">
        <v>376</v>
      </c>
      <c r="AH263" s="239"/>
      <c r="AI263" s="238"/>
      <c r="AJ263" s="238"/>
      <c r="AK263" s="433"/>
      <c r="AL263" s="7"/>
    </row>
    <row r="264" spans="1:38" ht="64.150000000000006" customHeight="1" thickBot="1">
      <c r="A264" s="728" t="s">
        <v>316</v>
      </c>
      <c r="B264" s="692"/>
      <c r="C264" s="692"/>
      <c r="D264" s="692"/>
      <c r="E264" s="692"/>
      <c r="F264" s="692"/>
      <c r="G264" s="692"/>
      <c r="H264" s="692"/>
      <c r="I264" s="692"/>
      <c r="J264" s="692"/>
      <c r="K264" s="692"/>
      <c r="L264" s="692"/>
      <c r="M264" s="692"/>
      <c r="N264" s="692"/>
      <c r="O264" s="692"/>
      <c r="P264" s="692"/>
      <c r="Q264" s="692"/>
      <c r="R264" s="692"/>
      <c r="S264" s="692"/>
      <c r="T264" s="692"/>
      <c r="U264" s="692"/>
      <c r="V264" s="692"/>
      <c r="W264" s="692"/>
      <c r="X264" s="692"/>
      <c r="Y264" s="692"/>
      <c r="Z264" s="692"/>
      <c r="AA264" s="692"/>
      <c r="AB264" s="692"/>
      <c r="AC264" s="692"/>
      <c r="AD264" s="692"/>
      <c r="AE264" s="692"/>
      <c r="AF264" s="692"/>
      <c r="AG264" s="692"/>
      <c r="AH264" s="692"/>
      <c r="AI264" s="692"/>
      <c r="AJ264" s="692"/>
      <c r="AK264" s="693"/>
      <c r="AL264" s="7"/>
    </row>
    <row r="265" spans="1:38" ht="36" customHeight="1">
      <c r="A265" s="660" t="s">
        <v>82</v>
      </c>
      <c r="B265" s="525" t="s">
        <v>399</v>
      </c>
      <c r="C265" s="621" t="s">
        <v>83</v>
      </c>
      <c r="D265" s="525" t="s">
        <v>44</v>
      </c>
      <c r="E265" s="525" t="s">
        <v>41</v>
      </c>
      <c r="F265" s="525">
        <v>849</v>
      </c>
      <c r="G265" s="525"/>
      <c r="H265" s="525">
        <f>0.6*'[1]3.1_Recon_Fis_Prod_NUPRC+Coy'!$F$17</f>
        <v>37449.599999999999</v>
      </c>
      <c r="I265" s="663">
        <f>0.6*'[1]Recon_Gas Production '!$F$19</f>
        <v>69.590400000000017</v>
      </c>
      <c r="J265" s="15"/>
      <c r="K265" s="525"/>
      <c r="L265" s="525"/>
      <c r="M265" s="668"/>
      <c r="N265" s="670"/>
      <c r="O265" s="525"/>
      <c r="P265" s="525"/>
      <c r="Q265" s="525"/>
      <c r="R265" s="525"/>
      <c r="S265" s="525"/>
      <c r="T265" s="525"/>
      <c r="U265" s="525"/>
      <c r="V265" s="525"/>
      <c r="W265" s="525"/>
      <c r="X265" s="525"/>
      <c r="Y265" s="525"/>
      <c r="Z265" s="525"/>
      <c r="AA265" s="525"/>
      <c r="AB265" s="525"/>
      <c r="AC265" s="525"/>
      <c r="AD265" s="525"/>
      <c r="AE265" s="525"/>
      <c r="AF265" s="525"/>
      <c r="AG265" s="726"/>
      <c r="AH265" s="726"/>
      <c r="AI265" s="726"/>
      <c r="AJ265" s="525"/>
      <c r="AK265" s="531"/>
      <c r="AL265" s="7"/>
    </row>
    <row r="266" spans="1:38" ht="18" customHeight="1">
      <c r="A266" s="678"/>
      <c r="B266" s="557"/>
      <c r="C266" s="557"/>
      <c r="D266" s="557"/>
      <c r="E266" s="557"/>
      <c r="F266" s="557"/>
      <c r="G266" s="557"/>
      <c r="H266" s="557"/>
      <c r="I266" s="557"/>
      <c r="J266" s="167"/>
      <c r="K266" s="557"/>
      <c r="L266" s="557"/>
      <c r="M266" s="576"/>
      <c r="N266" s="671"/>
      <c r="O266" s="557"/>
      <c r="P266" s="557"/>
      <c r="Q266" s="557"/>
      <c r="R266" s="557"/>
      <c r="S266" s="557"/>
      <c r="T266" s="557"/>
      <c r="U266" s="557"/>
      <c r="V266" s="557"/>
      <c r="W266" s="557"/>
      <c r="X266" s="557"/>
      <c r="Y266" s="557"/>
      <c r="Z266" s="557"/>
      <c r="AA266" s="557"/>
      <c r="AB266" s="557"/>
      <c r="AC266" s="557"/>
      <c r="AD266" s="557"/>
      <c r="AE266" s="557"/>
      <c r="AF266" s="557"/>
      <c r="AG266" s="557"/>
      <c r="AH266" s="557"/>
      <c r="AI266" s="557"/>
      <c r="AJ266" s="557"/>
      <c r="AK266" s="665"/>
      <c r="AL266" s="7"/>
    </row>
    <row r="267" spans="1:38" ht="1.5" customHeight="1">
      <c r="A267" s="678"/>
      <c r="B267" s="557"/>
      <c r="C267" s="557"/>
      <c r="D267" s="557"/>
      <c r="E267" s="557"/>
      <c r="F267" s="557"/>
      <c r="G267" s="557"/>
      <c r="H267" s="557"/>
      <c r="I267" s="557"/>
      <c r="J267" s="167"/>
      <c r="K267" s="557"/>
      <c r="L267" s="557"/>
      <c r="M267" s="576"/>
      <c r="N267" s="671"/>
      <c r="O267" s="557"/>
      <c r="P267" s="557"/>
      <c r="Q267" s="557"/>
      <c r="R267" s="557"/>
      <c r="S267" s="557"/>
      <c r="T267" s="557"/>
      <c r="U267" s="557"/>
      <c r="V267" s="557"/>
      <c r="W267" s="557"/>
      <c r="X267" s="557"/>
      <c r="Y267" s="557"/>
      <c r="Z267" s="557"/>
      <c r="AA267" s="557"/>
      <c r="AB267" s="557"/>
      <c r="AC267" s="557"/>
      <c r="AD267" s="557"/>
      <c r="AE267" s="557"/>
      <c r="AF267" s="557"/>
      <c r="AG267" s="557"/>
      <c r="AH267" s="557"/>
      <c r="AI267" s="557"/>
      <c r="AJ267" s="557"/>
      <c r="AK267" s="665"/>
      <c r="AL267" s="7"/>
    </row>
    <row r="268" spans="1:38" ht="18.75" hidden="1" customHeight="1">
      <c r="A268" s="678"/>
      <c r="B268" s="557"/>
      <c r="C268" s="557"/>
      <c r="D268" s="557"/>
      <c r="E268" s="557"/>
      <c r="F268" s="557"/>
      <c r="G268" s="557"/>
      <c r="H268" s="557"/>
      <c r="I268" s="557"/>
      <c r="J268" s="167"/>
      <c r="K268" s="557"/>
      <c r="L268" s="557"/>
      <c r="M268" s="576"/>
      <c r="N268" s="671"/>
      <c r="O268" s="557"/>
      <c r="P268" s="557"/>
      <c r="Q268" s="557"/>
      <c r="R268" s="557"/>
      <c r="S268" s="557"/>
      <c r="T268" s="557"/>
      <c r="U268" s="557"/>
      <c r="V268" s="557"/>
      <c r="W268" s="557"/>
      <c r="X268" s="557"/>
      <c r="Y268" s="557"/>
      <c r="Z268" s="557"/>
      <c r="AA268" s="557"/>
      <c r="AB268" s="557"/>
      <c r="AC268" s="557"/>
      <c r="AD268" s="557"/>
      <c r="AE268" s="557"/>
      <c r="AF268" s="557"/>
      <c r="AG268" s="557"/>
      <c r="AH268" s="557"/>
      <c r="AI268" s="557"/>
      <c r="AJ268" s="557"/>
      <c r="AK268" s="665"/>
      <c r="AL268" s="7"/>
    </row>
    <row r="269" spans="1:38" ht="26.25" customHeight="1" thickBot="1">
      <c r="A269" s="79" t="s">
        <v>82</v>
      </c>
      <c r="B269" s="79" t="s">
        <v>400</v>
      </c>
      <c r="C269" s="79"/>
      <c r="D269" s="79"/>
      <c r="E269" s="79"/>
      <c r="F269" s="79"/>
      <c r="G269" s="79" t="s">
        <v>373</v>
      </c>
      <c r="H269" s="211">
        <f>0.4*'[1]3.1_Recon_Fis_Prod_NUPRC+Coy'!$F$17</f>
        <v>24966.400000000001</v>
      </c>
      <c r="I269" s="471">
        <f>0.4*'[1]Recon_Gas Production '!$F$19</f>
        <v>46.393600000000013</v>
      </c>
      <c r="J269" s="298">
        <f>'[1]2.1_Recon_Crude Lifting'!$H$13</f>
        <v>0</v>
      </c>
      <c r="K269" s="79"/>
      <c r="L269" s="79"/>
      <c r="M269" s="79"/>
      <c r="N269" s="79" t="s">
        <v>376</v>
      </c>
      <c r="O269" s="79" t="s">
        <v>376</v>
      </c>
      <c r="P269" s="79" t="s">
        <v>376</v>
      </c>
      <c r="Q269" s="79" t="s">
        <v>376</v>
      </c>
      <c r="R269" s="79" t="s">
        <v>376</v>
      </c>
      <c r="S269" s="79" t="s">
        <v>376</v>
      </c>
      <c r="T269" s="79" t="s">
        <v>376</v>
      </c>
      <c r="U269" s="79" t="s">
        <v>376</v>
      </c>
      <c r="V269" s="79" t="s">
        <v>376</v>
      </c>
      <c r="W269" s="79" t="s">
        <v>376</v>
      </c>
      <c r="X269" s="79" t="s">
        <v>376</v>
      </c>
      <c r="Y269" s="79" t="s">
        <v>376</v>
      </c>
      <c r="Z269" s="196">
        <v>52470329</v>
      </c>
      <c r="AA269" s="196">
        <v>806081</v>
      </c>
      <c r="AB269" s="79" t="s">
        <v>376</v>
      </c>
      <c r="AC269" s="79"/>
      <c r="AD269" s="79" t="s">
        <v>376</v>
      </c>
      <c r="AE269" s="79" t="s">
        <v>376</v>
      </c>
      <c r="AF269" s="79" t="s">
        <v>376</v>
      </c>
      <c r="AG269" s="79" t="s">
        <v>376</v>
      </c>
      <c r="AH269" s="79"/>
      <c r="AI269" s="79"/>
      <c r="AJ269" s="79"/>
      <c r="AK269" s="431"/>
      <c r="AL269" s="7"/>
    </row>
    <row r="270" spans="1:38" ht="45.75" customHeight="1">
      <c r="A270" s="657" t="s">
        <v>84</v>
      </c>
      <c r="B270" s="658"/>
      <c r="C270" s="658"/>
      <c r="D270" s="658"/>
      <c r="E270" s="658"/>
      <c r="F270" s="658"/>
      <c r="G270" s="658"/>
      <c r="H270" s="658"/>
      <c r="I270" s="658"/>
      <c r="J270" s="658"/>
      <c r="K270" s="658"/>
      <c r="L270" s="658"/>
      <c r="M270" s="658"/>
      <c r="N270" s="658"/>
      <c r="O270" s="658"/>
      <c r="P270" s="658"/>
      <c r="Q270" s="658"/>
      <c r="R270" s="658"/>
      <c r="S270" s="658"/>
      <c r="T270" s="658"/>
      <c r="U270" s="658"/>
      <c r="V270" s="658"/>
      <c r="W270" s="658"/>
      <c r="X270" s="658"/>
      <c r="Y270" s="658"/>
      <c r="Z270" s="658"/>
      <c r="AA270" s="658"/>
      <c r="AB270" s="658"/>
      <c r="AC270" s="658"/>
      <c r="AD270" s="658"/>
      <c r="AE270" s="658"/>
      <c r="AF270" s="658"/>
      <c r="AG270" s="658"/>
      <c r="AH270" s="658"/>
      <c r="AI270" s="658"/>
      <c r="AJ270" s="658"/>
      <c r="AK270" s="624"/>
      <c r="AL270" s="7"/>
    </row>
    <row r="271" spans="1:38" ht="252" customHeight="1" thickBot="1">
      <c r="A271" s="633"/>
      <c r="B271" s="634"/>
      <c r="C271" s="9" t="s">
        <v>0</v>
      </c>
      <c r="D271" s="9" t="s">
        <v>1</v>
      </c>
      <c r="E271" s="9" t="s">
        <v>2</v>
      </c>
      <c r="F271" s="9" t="s">
        <v>3</v>
      </c>
      <c r="G271" s="9" t="s">
        <v>4</v>
      </c>
      <c r="H271" s="9" t="s">
        <v>5</v>
      </c>
      <c r="I271" s="496" t="s">
        <v>6</v>
      </c>
      <c r="J271" s="222" t="s">
        <v>374</v>
      </c>
      <c r="K271" s="9" t="s">
        <v>7</v>
      </c>
      <c r="L271" s="41" t="s">
        <v>8</v>
      </c>
      <c r="M271" s="54" t="s">
        <v>76</v>
      </c>
      <c r="N271" s="55" t="s">
        <v>10</v>
      </c>
      <c r="O271" s="9" t="s">
        <v>11</v>
      </c>
      <c r="P271" s="9" t="s">
        <v>12</v>
      </c>
      <c r="Q271" s="9" t="s">
        <v>13</v>
      </c>
      <c r="R271" s="9" t="s">
        <v>14</v>
      </c>
      <c r="S271" s="9" t="s">
        <v>15</v>
      </c>
      <c r="T271" s="9" t="s">
        <v>16</v>
      </c>
      <c r="U271" s="9" t="s">
        <v>17</v>
      </c>
      <c r="V271" s="42" t="s">
        <v>18</v>
      </c>
      <c r="W271" s="9" t="s">
        <v>19</v>
      </c>
      <c r="X271" s="9" t="s">
        <v>20</v>
      </c>
      <c r="Y271" s="9" t="s">
        <v>21</v>
      </c>
      <c r="Z271" s="9" t="s">
        <v>22</v>
      </c>
      <c r="AA271" s="9" t="s">
        <v>23</v>
      </c>
      <c r="AB271" s="9" t="s">
        <v>24</v>
      </c>
      <c r="AC271" s="9" t="s">
        <v>25</v>
      </c>
      <c r="AD271" s="9" t="s">
        <v>26</v>
      </c>
      <c r="AE271" s="9" t="s">
        <v>27</v>
      </c>
      <c r="AF271" s="9" t="s">
        <v>28</v>
      </c>
      <c r="AG271" s="9" t="s">
        <v>29</v>
      </c>
      <c r="AH271" s="9" t="s">
        <v>30</v>
      </c>
      <c r="AI271" s="9" t="s">
        <v>31</v>
      </c>
      <c r="AJ271" s="9" t="s">
        <v>32</v>
      </c>
      <c r="AK271" s="9" t="s">
        <v>33</v>
      </c>
      <c r="AL271" s="43"/>
    </row>
    <row r="272" spans="1:38" ht="54.65" customHeight="1" thickBot="1">
      <c r="A272" s="649" t="s">
        <v>317</v>
      </c>
      <c r="B272" s="650"/>
      <c r="C272" s="651"/>
      <c r="D272" s="651"/>
      <c r="E272" s="651"/>
      <c r="F272" s="651"/>
      <c r="G272" s="651"/>
      <c r="H272" s="651"/>
      <c r="I272" s="651"/>
      <c r="J272" s="651"/>
      <c r="K272" s="651"/>
      <c r="L272" s="651"/>
      <c r="M272" s="651"/>
      <c r="N272" s="651"/>
      <c r="O272" s="651"/>
      <c r="P272" s="651"/>
      <c r="Q272" s="651"/>
      <c r="R272" s="651"/>
      <c r="S272" s="651"/>
      <c r="T272" s="651"/>
      <c r="U272" s="651"/>
      <c r="V272" s="651"/>
      <c r="W272" s="651"/>
      <c r="X272" s="651"/>
      <c r="Y272" s="651"/>
      <c r="Z272" s="651"/>
      <c r="AA272" s="651"/>
      <c r="AB272" s="651"/>
      <c r="AC272" s="651"/>
      <c r="AD272" s="651"/>
      <c r="AE272" s="651"/>
      <c r="AF272" s="651"/>
      <c r="AG272" s="651"/>
      <c r="AH272" s="651"/>
      <c r="AI272" s="651"/>
      <c r="AJ272" s="651"/>
      <c r="AK272" s="652"/>
      <c r="AL272" s="7"/>
    </row>
    <row r="273" spans="1:38" ht="36.65" customHeight="1">
      <c r="A273" s="617" t="s">
        <v>35</v>
      </c>
      <c r="B273" s="618"/>
      <c r="C273" s="73"/>
      <c r="D273" s="74"/>
      <c r="E273" s="74"/>
      <c r="F273" s="74"/>
      <c r="G273" s="74"/>
      <c r="H273" s="796">
        <f>SUM(H276:H283)</f>
        <v>53054401.062600002</v>
      </c>
      <c r="I273" s="1037">
        <f>SUM(I276:I307)</f>
        <v>258128.8483032693</v>
      </c>
      <c r="J273" s="798">
        <f>SUM(J276:J283)</f>
        <v>49280430</v>
      </c>
      <c r="K273" s="74"/>
      <c r="L273" s="74"/>
      <c r="M273" s="75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3"/>
      <c r="AL273" s="7"/>
    </row>
    <row r="274" spans="1:38" ht="31.15" customHeight="1" thickBot="1">
      <c r="A274" s="619" t="s">
        <v>85</v>
      </c>
      <c r="B274" s="549"/>
      <c r="C274" s="77"/>
      <c r="D274" s="77"/>
      <c r="E274" s="77"/>
      <c r="F274" s="77"/>
      <c r="G274" s="77"/>
      <c r="H274" s="797"/>
      <c r="I274" s="1038"/>
      <c r="J274" s="799"/>
      <c r="K274" s="77"/>
      <c r="L274" s="77"/>
      <c r="M274" s="77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434"/>
      <c r="AL274" s="7"/>
    </row>
    <row r="275" spans="1:38" ht="52.15" customHeight="1" thickBot="1">
      <c r="A275" s="649" t="s">
        <v>316</v>
      </c>
      <c r="B275" s="650"/>
      <c r="C275" s="653"/>
      <c r="D275" s="653"/>
      <c r="E275" s="653"/>
      <c r="F275" s="653"/>
      <c r="G275" s="653"/>
      <c r="H275" s="653"/>
      <c r="I275" s="653"/>
      <c r="J275" s="653"/>
      <c r="K275" s="653"/>
      <c r="L275" s="653"/>
      <c r="M275" s="653"/>
      <c r="N275" s="653"/>
      <c r="O275" s="653"/>
      <c r="P275" s="653"/>
      <c r="Q275" s="653"/>
      <c r="R275" s="653"/>
      <c r="S275" s="653"/>
      <c r="T275" s="653"/>
      <c r="U275" s="653"/>
      <c r="V275" s="653"/>
      <c r="W275" s="653"/>
      <c r="X275" s="653"/>
      <c r="Y275" s="653"/>
      <c r="Z275" s="653"/>
      <c r="AA275" s="653"/>
      <c r="AB275" s="653"/>
      <c r="AC275" s="653"/>
      <c r="AD275" s="653"/>
      <c r="AE275" s="653"/>
      <c r="AF275" s="653"/>
      <c r="AG275" s="653"/>
      <c r="AH275" s="653"/>
      <c r="AI275" s="653"/>
      <c r="AJ275" s="653"/>
      <c r="AK275" s="616"/>
      <c r="AL275" s="7"/>
    </row>
    <row r="276" spans="1:38" ht="22.5" customHeight="1">
      <c r="A276" s="659" t="s">
        <v>86</v>
      </c>
      <c r="B276" s="594" t="s">
        <v>433</v>
      </c>
      <c r="C276" s="620" t="s">
        <v>87</v>
      </c>
      <c r="D276" s="594" t="s">
        <v>68</v>
      </c>
      <c r="E276" s="594"/>
      <c r="F276" s="654">
        <v>1727</v>
      </c>
      <c r="G276" s="167" t="s">
        <v>367</v>
      </c>
      <c r="H276" s="309">
        <f>0.6*('[1]3.1_Recon_Fis_Prod_NUPRC+Coy'!$F$19+'[1]3.1_Recon_Fis_Prod_NUPRC+Coy'!$F$20)</f>
        <v>31536452.399999999</v>
      </c>
      <c r="I276" s="1034">
        <f>0.6*'[1]Recon_Gas Production '!$F$21</f>
        <v>27862.111456978306</v>
      </c>
      <c r="J276" s="310">
        <f>'[1]2.1_Recon_Crude Lifting'!$H$89</f>
        <v>25708896</v>
      </c>
      <c r="K276" s="594"/>
      <c r="L276" s="594"/>
      <c r="M276" s="667"/>
      <c r="N276" s="669"/>
      <c r="O276" s="594"/>
      <c r="P276" s="594"/>
      <c r="Q276" s="594"/>
      <c r="R276" s="594"/>
      <c r="S276" s="594"/>
      <c r="T276" s="594"/>
      <c r="U276" s="594"/>
      <c r="V276" s="594"/>
      <c r="W276" s="594"/>
      <c r="X276" s="594"/>
      <c r="Y276" s="594"/>
      <c r="Z276" s="594"/>
      <c r="AA276" s="594"/>
      <c r="AB276" s="594"/>
      <c r="AC276" s="594"/>
      <c r="AD276" s="594"/>
      <c r="AE276" s="594"/>
      <c r="AF276" s="594"/>
      <c r="AG276" s="673"/>
      <c r="AH276" s="673"/>
      <c r="AI276" s="594"/>
      <c r="AJ276" s="594"/>
      <c r="AK276" s="664"/>
      <c r="AL276" s="7"/>
    </row>
    <row r="277" spans="1:38" ht="22.5" customHeight="1">
      <c r="A277" s="660"/>
      <c r="B277" s="525"/>
      <c r="C277" s="621"/>
      <c r="D277" s="525"/>
      <c r="E277" s="525"/>
      <c r="F277" s="605"/>
      <c r="G277" s="167" t="s">
        <v>427</v>
      </c>
      <c r="H277" s="311"/>
      <c r="I277" s="1035"/>
      <c r="J277" s="312"/>
      <c r="K277" s="525"/>
      <c r="L277" s="525"/>
      <c r="M277" s="668"/>
      <c r="N277" s="670"/>
      <c r="O277" s="525"/>
      <c r="P277" s="525"/>
      <c r="Q277" s="525"/>
      <c r="R277" s="525"/>
      <c r="S277" s="525"/>
      <c r="T277" s="525"/>
      <c r="U277" s="525"/>
      <c r="V277" s="525"/>
      <c r="W277" s="525"/>
      <c r="X277" s="525"/>
      <c r="Y277" s="525"/>
      <c r="Z277" s="525"/>
      <c r="AA277" s="525"/>
      <c r="AB277" s="525"/>
      <c r="AC277" s="525"/>
      <c r="AD277" s="525"/>
      <c r="AE277" s="525"/>
      <c r="AF277" s="525"/>
      <c r="AG277" s="726"/>
      <c r="AH277" s="726"/>
      <c r="AI277" s="525"/>
      <c r="AJ277" s="525"/>
      <c r="AK277" s="531"/>
      <c r="AL277" s="7"/>
    </row>
    <row r="278" spans="1:38" ht="22.5" customHeight="1">
      <c r="A278" s="660"/>
      <c r="B278" s="525"/>
      <c r="C278" s="621"/>
      <c r="D278" s="525"/>
      <c r="E278" s="525"/>
      <c r="F278" s="605"/>
      <c r="G278" s="167" t="s">
        <v>416</v>
      </c>
      <c r="H278" s="311"/>
      <c r="I278" s="1035"/>
      <c r="J278" s="312"/>
      <c r="K278" s="525"/>
      <c r="L278" s="525"/>
      <c r="M278" s="668"/>
      <c r="N278" s="670"/>
      <c r="O278" s="525"/>
      <c r="P278" s="525"/>
      <c r="Q278" s="525"/>
      <c r="R278" s="525"/>
      <c r="S278" s="525"/>
      <c r="T278" s="525"/>
      <c r="U278" s="525"/>
      <c r="V278" s="525"/>
      <c r="W278" s="525"/>
      <c r="X278" s="525"/>
      <c r="Y278" s="525"/>
      <c r="Z278" s="525"/>
      <c r="AA278" s="525"/>
      <c r="AB278" s="525"/>
      <c r="AC278" s="525"/>
      <c r="AD278" s="525"/>
      <c r="AE278" s="525"/>
      <c r="AF278" s="525"/>
      <c r="AG278" s="726"/>
      <c r="AH278" s="726"/>
      <c r="AI278" s="525"/>
      <c r="AJ278" s="525"/>
      <c r="AK278" s="531"/>
      <c r="AL278" s="7"/>
    </row>
    <row r="279" spans="1:38" ht="22.5" customHeight="1">
      <c r="A279" s="660"/>
      <c r="B279" s="525"/>
      <c r="C279" s="621"/>
      <c r="D279" s="525"/>
      <c r="E279" s="525"/>
      <c r="F279" s="605"/>
      <c r="G279" s="167" t="s">
        <v>369</v>
      </c>
      <c r="H279" s="464">
        <v>493647.0626</v>
      </c>
      <c r="I279" s="1036">
        <v>61018.998020697989</v>
      </c>
      <c r="J279" s="312"/>
      <c r="K279" s="525"/>
      <c r="L279" s="525"/>
      <c r="M279" s="668"/>
      <c r="N279" s="670"/>
      <c r="O279" s="525"/>
      <c r="P279" s="525"/>
      <c r="Q279" s="525"/>
      <c r="R279" s="525"/>
      <c r="S279" s="525"/>
      <c r="T279" s="525"/>
      <c r="U279" s="525"/>
      <c r="V279" s="525"/>
      <c r="W279" s="525"/>
      <c r="X279" s="525"/>
      <c r="Y279" s="525"/>
      <c r="Z279" s="525"/>
      <c r="AA279" s="525"/>
      <c r="AB279" s="525"/>
      <c r="AC279" s="525"/>
      <c r="AD279" s="525"/>
      <c r="AE279" s="525"/>
      <c r="AF279" s="525"/>
      <c r="AG279" s="726"/>
      <c r="AH279" s="726"/>
      <c r="AI279" s="525"/>
      <c r="AJ279" s="525"/>
      <c r="AK279" s="531"/>
      <c r="AL279" s="7"/>
    </row>
    <row r="280" spans="1:38" ht="22.5" customHeight="1">
      <c r="A280" s="600"/>
      <c r="B280" s="593" t="s">
        <v>432</v>
      </c>
      <c r="C280" s="622"/>
      <c r="D280" s="525"/>
      <c r="E280" s="525"/>
      <c r="F280" s="605"/>
      <c r="G280" s="299" t="s">
        <v>367</v>
      </c>
      <c r="H280" s="313">
        <f>0.4*('[1]3.1_Recon_Fis_Prod_NUPRC+Coy'!$F$19+'[1]3.1_Recon_Fis_Prod_NUPRC+Coy'!$F$20)</f>
        <v>21024301.600000001</v>
      </c>
      <c r="I280" s="727">
        <f>0.4*'[1]Recon_Gas Production '!$F$21</f>
        <v>18574.740971318872</v>
      </c>
      <c r="J280" s="314">
        <f>'[1]2.1_Recon_Crude Lifting'!$H$15</f>
        <v>19573878</v>
      </c>
      <c r="K280" s="525"/>
      <c r="L280" s="525"/>
      <c r="M280" s="668"/>
      <c r="N280" s="670"/>
      <c r="O280" s="525"/>
      <c r="P280" s="525"/>
      <c r="Q280" s="525"/>
      <c r="R280" s="525"/>
      <c r="S280" s="525"/>
      <c r="T280" s="525"/>
      <c r="U280" s="525"/>
      <c r="V280" s="525"/>
      <c r="W280" s="525"/>
      <c r="X280" s="525"/>
      <c r="Y280" s="525"/>
      <c r="Z280" s="525"/>
      <c r="AA280" s="525"/>
      <c r="AB280" s="525"/>
      <c r="AC280" s="525"/>
      <c r="AD280" s="525"/>
      <c r="AE280" s="525"/>
      <c r="AF280" s="525"/>
      <c r="AG280" s="726"/>
      <c r="AH280" s="726"/>
      <c r="AI280" s="525"/>
      <c r="AJ280" s="525"/>
      <c r="AK280" s="531"/>
      <c r="AL280" s="7"/>
    </row>
    <row r="281" spans="1:38" ht="18" customHeight="1">
      <c r="A281" s="600"/>
      <c r="B281" s="593"/>
      <c r="C281" s="623"/>
      <c r="D281" s="557"/>
      <c r="E281" s="557"/>
      <c r="F281" s="557"/>
      <c r="G281" s="167" t="s">
        <v>427</v>
      </c>
      <c r="H281" s="320"/>
      <c r="I281" s="687"/>
      <c r="J281" s="320">
        <f>'[1]2.1_Recon_Crude Lifting'!$H$16</f>
        <v>0</v>
      </c>
      <c r="K281" s="557"/>
      <c r="L281" s="557"/>
      <c r="M281" s="576"/>
      <c r="N281" s="671"/>
      <c r="O281" s="557"/>
      <c r="P281" s="557"/>
      <c r="Q281" s="557"/>
      <c r="R281" s="557"/>
      <c r="S281" s="557"/>
      <c r="T281" s="557"/>
      <c r="U281" s="557"/>
      <c r="V281" s="557"/>
      <c r="W281" s="557"/>
      <c r="X281" s="557"/>
      <c r="Y281" s="557"/>
      <c r="Z281" s="557"/>
      <c r="AA281" s="557"/>
      <c r="AB281" s="557"/>
      <c r="AC281" s="557"/>
      <c r="AD281" s="557"/>
      <c r="AE281" s="557"/>
      <c r="AF281" s="557"/>
      <c r="AG281" s="557"/>
      <c r="AH281" s="557"/>
      <c r="AI281" s="557"/>
      <c r="AJ281" s="557"/>
      <c r="AK281" s="665"/>
      <c r="AL281" s="7"/>
    </row>
    <row r="282" spans="1:38" ht="18" customHeight="1">
      <c r="A282" s="600"/>
      <c r="B282" s="593"/>
      <c r="C282" s="623"/>
      <c r="D282" s="557"/>
      <c r="E282" s="557"/>
      <c r="F282" s="557"/>
      <c r="G282" s="167" t="s">
        <v>416</v>
      </c>
      <c r="H282" s="320"/>
      <c r="I282" s="687"/>
      <c r="J282" s="320">
        <f>'[1]2.1_Recon_Crude Lifting'!$H$17</f>
        <v>3997656</v>
      </c>
      <c r="K282" s="557"/>
      <c r="L282" s="557"/>
      <c r="M282" s="576"/>
      <c r="N282" s="671"/>
      <c r="O282" s="557"/>
      <c r="P282" s="557"/>
      <c r="Q282" s="557"/>
      <c r="R282" s="557"/>
      <c r="S282" s="557"/>
      <c r="T282" s="557"/>
      <c r="U282" s="557"/>
      <c r="V282" s="557"/>
      <c r="W282" s="557"/>
      <c r="X282" s="557"/>
      <c r="Y282" s="557"/>
      <c r="Z282" s="557"/>
      <c r="AA282" s="557"/>
      <c r="AB282" s="557"/>
      <c r="AC282" s="557"/>
      <c r="AD282" s="557"/>
      <c r="AE282" s="557"/>
      <c r="AF282" s="557"/>
      <c r="AG282" s="557"/>
      <c r="AH282" s="557"/>
      <c r="AI282" s="557"/>
      <c r="AJ282" s="557"/>
      <c r="AK282" s="665"/>
      <c r="AL282" s="7"/>
    </row>
    <row r="283" spans="1:38" ht="18.75" customHeight="1">
      <c r="A283" s="661"/>
      <c r="B283" s="601"/>
      <c r="C283" s="624"/>
      <c r="D283" s="558"/>
      <c r="E283" s="558"/>
      <c r="F283" s="558"/>
      <c r="G283" s="300" t="s">
        <v>369</v>
      </c>
      <c r="H283" s="321"/>
      <c r="I283" s="688"/>
      <c r="J283" s="321">
        <f>'[1]2.1_Recon_Crude Lifting'!$H$18</f>
        <v>0</v>
      </c>
      <c r="K283" s="558"/>
      <c r="L283" s="558"/>
      <c r="M283" s="577"/>
      <c r="N283" s="672"/>
      <c r="O283" s="558"/>
      <c r="P283" s="558"/>
      <c r="Q283" s="558"/>
      <c r="R283" s="558"/>
      <c r="S283" s="558"/>
      <c r="T283" s="558"/>
      <c r="U283" s="558"/>
      <c r="V283" s="558"/>
      <c r="W283" s="558"/>
      <c r="X283" s="558"/>
      <c r="Y283" s="558"/>
      <c r="Z283" s="558"/>
      <c r="AA283" s="558"/>
      <c r="AB283" s="558"/>
      <c r="AC283" s="558"/>
      <c r="AD283" s="558"/>
      <c r="AE283" s="558"/>
      <c r="AF283" s="558"/>
      <c r="AG283" s="558"/>
      <c r="AH283" s="558"/>
      <c r="AI283" s="558"/>
      <c r="AJ283" s="558"/>
      <c r="AK283" s="666"/>
      <c r="AL283" s="7"/>
    </row>
    <row r="284" spans="1:38" ht="18.75" customHeight="1">
      <c r="A284" s="630" t="s">
        <v>95</v>
      </c>
      <c r="B284" s="593" t="s">
        <v>433</v>
      </c>
      <c r="C284" s="625" t="s">
        <v>96</v>
      </c>
      <c r="D284" s="628" t="s">
        <v>97</v>
      </c>
      <c r="E284" s="586"/>
      <c r="F284" s="628">
        <v>743</v>
      </c>
      <c r="G284" s="301" t="s">
        <v>367</v>
      </c>
      <c r="H284" s="322"/>
      <c r="I284" s="696"/>
      <c r="J284" s="323"/>
      <c r="K284" s="304"/>
      <c r="L284" s="302"/>
      <c r="M284" s="302"/>
      <c r="N284" s="244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430"/>
      <c r="AL284" s="7"/>
    </row>
    <row r="285" spans="1:38" ht="18.75" customHeight="1">
      <c r="A285" s="631"/>
      <c r="B285" s="593"/>
      <c r="C285" s="626"/>
      <c r="D285" s="569"/>
      <c r="E285" s="536"/>
      <c r="F285" s="569"/>
      <c r="G285" s="246" t="s">
        <v>427</v>
      </c>
      <c r="H285" s="324"/>
      <c r="I285" s="697"/>
      <c r="J285" s="325"/>
      <c r="K285" s="303"/>
      <c r="L285" s="296"/>
      <c r="M285" s="296"/>
      <c r="N285" s="244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430"/>
      <c r="AL285" s="7"/>
    </row>
    <row r="286" spans="1:38" ht="18.75" customHeight="1">
      <c r="A286" s="631"/>
      <c r="B286" s="593"/>
      <c r="C286" s="626"/>
      <c r="D286" s="569"/>
      <c r="E286" s="536"/>
      <c r="F286" s="569"/>
      <c r="G286" s="246" t="s">
        <v>416</v>
      </c>
      <c r="H286" s="324"/>
      <c r="I286" s="697"/>
      <c r="J286" s="325"/>
      <c r="K286" s="303"/>
      <c r="L286" s="296"/>
      <c r="M286" s="296"/>
      <c r="N286" s="244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430"/>
      <c r="AL286" s="7"/>
    </row>
    <row r="287" spans="1:38" ht="18.75" customHeight="1">
      <c r="A287" s="631"/>
      <c r="B287" s="593"/>
      <c r="C287" s="626"/>
      <c r="D287" s="569"/>
      <c r="E287" s="536"/>
      <c r="F287" s="569"/>
      <c r="G287" s="246" t="s">
        <v>369</v>
      </c>
      <c r="H287" s="324"/>
      <c r="I287" s="698"/>
      <c r="J287" s="325"/>
      <c r="K287" s="303"/>
      <c r="L287" s="296"/>
      <c r="M287" s="296"/>
      <c r="N287" s="244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430"/>
      <c r="AL287" s="7"/>
    </row>
    <row r="288" spans="1:38" ht="18.75" customHeight="1">
      <c r="A288" s="631"/>
      <c r="B288" s="593" t="s">
        <v>432</v>
      </c>
      <c r="C288" s="626"/>
      <c r="D288" s="569"/>
      <c r="E288" s="536"/>
      <c r="F288" s="569"/>
      <c r="G288" s="306" t="s">
        <v>367</v>
      </c>
      <c r="H288" s="295"/>
      <c r="I288" s="699"/>
      <c r="J288" s="295"/>
      <c r="K288" s="303"/>
      <c r="L288" s="296"/>
      <c r="M288" s="296"/>
      <c r="N288" s="244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7"/>
      <c r="AK288" s="430"/>
      <c r="AL288" s="7"/>
    </row>
    <row r="289" spans="1:38" ht="18.75" customHeight="1">
      <c r="A289" s="631"/>
      <c r="B289" s="593"/>
      <c r="C289" s="626"/>
      <c r="D289" s="569"/>
      <c r="E289" s="536"/>
      <c r="F289" s="569"/>
      <c r="G289" s="243" t="s">
        <v>427</v>
      </c>
      <c r="H289" s="324"/>
      <c r="I289" s="697"/>
      <c r="J289" s="324"/>
      <c r="K289" s="303"/>
      <c r="L289" s="296"/>
      <c r="M289" s="296"/>
      <c r="N289" s="244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  <c r="AC289" s="167"/>
      <c r="AD289" s="167"/>
      <c r="AE289" s="167"/>
      <c r="AF289" s="167"/>
      <c r="AG289" s="167"/>
      <c r="AH289" s="167"/>
      <c r="AI289" s="167"/>
      <c r="AJ289" s="167"/>
      <c r="AK289" s="430"/>
      <c r="AL289" s="7"/>
    </row>
    <row r="290" spans="1:38" ht="18" customHeight="1">
      <c r="A290" s="631"/>
      <c r="B290" s="593"/>
      <c r="C290" s="626"/>
      <c r="D290" s="569"/>
      <c r="E290" s="536"/>
      <c r="F290" s="569"/>
      <c r="G290" s="243" t="s">
        <v>416</v>
      </c>
      <c r="H290" s="647"/>
      <c r="I290" s="697"/>
      <c r="J290" s="245"/>
      <c r="K290" s="721"/>
      <c r="L290" s="602"/>
      <c r="M290" s="721"/>
      <c r="N290" s="724"/>
      <c r="O290" s="686"/>
      <c r="P290" s="559"/>
      <c r="Q290" s="559"/>
      <c r="R290" s="559"/>
      <c r="S290" s="559"/>
      <c r="T290" s="559"/>
      <c r="U290" s="559"/>
      <c r="V290" s="559"/>
      <c r="W290" s="559"/>
      <c r="X290" s="559"/>
      <c r="Y290" s="559"/>
      <c r="Z290" s="559"/>
      <c r="AA290" s="559"/>
      <c r="AB290" s="559"/>
      <c r="AC290" s="559"/>
      <c r="AD290" s="559"/>
      <c r="AE290" s="559"/>
      <c r="AF290" s="559"/>
      <c r="AG290" s="673"/>
      <c r="AH290" s="673"/>
      <c r="AI290" s="559"/>
      <c r="AJ290" s="559"/>
      <c r="AK290" s="674"/>
      <c r="AL290" s="7"/>
    </row>
    <row r="291" spans="1:38" ht="18.75" customHeight="1">
      <c r="A291" s="632"/>
      <c r="B291" s="593"/>
      <c r="C291" s="627"/>
      <c r="D291" s="629"/>
      <c r="E291" s="537"/>
      <c r="F291" s="629"/>
      <c r="G291" s="307" t="s">
        <v>369</v>
      </c>
      <c r="H291" s="707"/>
      <c r="I291" s="698"/>
      <c r="J291" s="324"/>
      <c r="K291" s="722"/>
      <c r="L291" s="723"/>
      <c r="M291" s="722"/>
      <c r="N291" s="725"/>
      <c r="O291" s="672"/>
      <c r="P291" s="558"/>
      <c r="Q291" s="558"/>
      <c r="R291" s="558"/>
      <c r="S291" s="558"/>
      <c r="T291" s="558"/>
      <c r="U291" s="558"/>
      <c r="V291" s="558"/>
      <c r="W291" s="558"/>
      <c r="X291" s="558"/>
      <c r="Y291" s="558"/>
      <c r="Z291" s="558"/>
      <c r="AA291" s="558"/>
      <c r="AB291" s="558"/>
      <c r="AC291" s="558"/>
      <c r="AD291" s="558"/>
      <c r="AE291" s="558"/>
      <c r="AF291" s="558"/>
      <c r="AG291" s="558"/>
      <c r="AH291" s="558"/>
      <c r="AI291" s="558"/>
      <c r="AJ291" s="558"/>
      <c r="AK291" s="666"/>
      <c r="AL291" s="7"/>
    </row>
    <row r="292" spans="1:38" ht="18.75" customHeight="1">
      <c r="A292" s="630" t="s">
        <v>98</v>
      </c>
      <c r="B292" s="593" t="s">
        <v>433</v>
      </c>
      <c r="C292" s="625" t="s">
        <v>100</v>
      </c>
      <c r="D292" s="628" t="s">
        <v>68</v>
      </c>
      <c r="E292" s="586"/>
      <c r="F292" s="628">
        <v>745</v>
      </c>
      <c r="G292" s="299" t="s">
        <v>367</v>
      </c>
      <c r="H292" s="326"/>
      <c r="I292" s="700">
        <f>0.6*'[1]Recon_Gas Production '!$F$24</f>
        <v>68637.794377094324</v>
      </c>
      <c r="J292" s="326"/>
      <c r="K292" s="246"/>
      <c r="L292" s="296"/>
      <c r="M292" s="296"/>
      <c r="N292" s="244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  <c r="AB292" s="167"/>
      <c r="AC292" s="167"/>
      <c r="AD292" s="167"/>
      <c r="AE292" s="167"/>
      <c r="AF292" s="167"/>
      <c r="AG292" s="167"/>
      <c r="AH292" s="167"/>
      <c r="AI292" s="167"/>
      <c r="AJ292" s="167"/>
      <c r="AK292" s="430"/>
      <c r="AL292" s="7"/>
    </row>
    <row r="293" spans="1:38" ht="18.75" customHeight="1">
      <c r="A293" s="631"/>
      <c r="B293" s="593"/>
      <c r="C293" s="626"/>
      <c r="D293" s="569"/>
      <c r="E293" s="536"/>
      <c r="F293" s="569"/>
      <c r="G293" s="167" t="s">
        <v>427</v>
      </c>
      <c r="H293" s="320"/>
      <c r="I293" s="701"/>
      <c r="J293" s="320"/>
      <c r="K293" s="246"/>
      <c r="L293" s="296"/>
      <c r="M293" s="296"/>
      <c r="N293" s="244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  <c r="AB293" s="167"/>
      <c r="AC293" s="167"/>
      <c r="AD293" s="167"/>
      <c r="AE293" s="167"/>
      <c r="AF293" s="167"/>
      <c r="AG293" s="167"/>
      <c r="AH293" s="167"/>
      <c r="AI293" s="167"/>
      <c r="AJ293" s="167"/>
      <c r="AK293" s="430"/>
      <c r="AL293" s="7"/>
    </row>
    <row r="294" spans="1:38" ht="18.75" customHeight="1">
      <c r="A294" s="631"/>
      <c r="B294" s="593"/>
      <c r="C294" s="626"/>
      <c r="D294" s="569"/>
      <c r="E294" s="536"/>
      <c r="F294" s="569"/>
      <c r="G294" s="167" t="s">
        <v>416</v>
      </c>
      <c r="H294" s="320"/>
      <c r="I294" s="701"/>
      <c r="J294" s="320"/>
      <c r="K294" s="246"/>
      <c r="L294" s="296"/>
      <c r="M294" s="296"/>
      <c r="N294" s="244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430"/>
      <c r="AL294" s="7"/>
    </row>
    <row r="295" spans="1:38" ht="18.75" customHeight="1">
      <c r="A295" s="631"/>
      <c r="B295" s="593"/>
      <c r="C295" s="626"/>
      <c r="D295" s="569"/>
      <c r="E295" s="536"/>
      <c r="F295" s="569"/>
      <c r="G295" s="167" t="s">
        <v>369</v>
      </c>
      <c r="H295" s="321"/>
      <c r="I295" s="702"/>
      <c r="J295" s="321"/>
      <c r="K295" s="246"/>
      <c r="L295" s="305"/>
      <c r="M295" s="305"/>
      <c r="N295" s="244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430"/>
      <c r="AL295" s="7"/>
    </row>
    <row r="296" spans="1:38" ht="18" customHeight="1">
      <c r="A296" s="631"/>
      <c r="B296" s="593" t="s">
        <v>432</v>
      </c>
      <c r="C296" s="626"/>
      <c r="D296" s="569"/>
      <c r="E296" s="536"/>
      <c r="F296" s="569"/>
      <c r="G296" s="299" t="s">
        <v>367</v>
      </c>
      <c r="H296" s="318"/>
      <c r="I296" s="682">
        <f>0.4*'[1]Recon_Gas Production '!$F$24</f>
        <v>45758.529584729557</v>
      </c>
      <c r="J296" s="319"/>
      <c r="K296" s="559"/>
      <c r="L296" s="559"/>
      <c r="M296" s="685"/>
      <c r="N296" s="686"/>
      <c r="O296" s="559"/>
      <c r="P296" s="559"/>
      <c r="Q296" s="559"/>
      <c r="R296" s="559"/>
      <c r="S296" s="559"/>
      <c r="T296" s="559"/>
      <c r="U296" s="559"/>
      <c r="V296" s="559"/>
      <c r="W296" s="559"/>
      <c r="X296" s="559"/>
      <c r="Y296" s="559"/>
      <c r="Z296" s="559"/>
      <c r="AA296" s="559"/>
      <c r="AB296" s="559"/>
      <c r="AC296" s="559"/>
      <c r="AD296" s="559"/>
      <c r="AE296" s="559"/>
      <c r="AF296" s="559"/>
      <c r="AG296" s="673"/>
      <c r="AH296" s="673"/>
      <c r="AI296" s="559"/>
      <c r="AJ296" s="559"/>
      <c r="AK296" s="674"/>
      <c r="AL296" s="7"/>
    </row>
    <row r="297" spans="1:38" ht="18" customHeight="1">
      <c r="A297" s="631"/>
      <c r="B297" s="593"/>
      <c r="C297" s="626"/>
      <c r="D297" s="569"/>
      <c r="E297" s="536"/>
      <c r="F297" s="569"/>
      <c r="G297" s="167" t="s">
        <v>427</v>
      </c>
      <c r="H297" s="320"/>
      <c r="I297" s="687"/>
      <c r="J297" s="320"/>
      <c r="K297" s="557"/>
      <c r="L297" s="557"/>
      <c r="M297" s="576"/>
      <c r="N297" s="671"/>
      <c r="O297" s="557"/>
      <c r="P297" s="557"/>
      <c r="Q297" s="557"/>
      <c r="R297" s="557"/>
      <c r="S297" s="557"/>
      <c r="T297" s="557"/>
      <c r="U297" s="557"/>
      <c r="V297" s="557"/>
      <c r="W297" s="557"/>
      <c r="X297" s="557"/>
      <c r="Y297" s="557"/>
      <c r="Z297" s="557"/>
      <c r="AA297" s="557"/>
      <c r="AB297" s="557"/>
      <c r="AC297" s="557"/>
      <c r="AD297" s="557"/>
      <c r="AE297" s="557"/>
      <c r="AF297" s="557"/>
      <c r="AG297" s="557"/>
      <c r="AH297" s="557"/>
      <c r="AI297" s="557"/>
      <c r="AJ297" s="557"/>
      <c r="AK297" s="665"/>
      <c r="AL297" s="7"/>
    </row>
    <row r="298" spans="1:38" ht="18" customHeight="1">
      <c r="A298" s="631"/>
      <c r="B298" s="593"/>
      <c r="C298" s="626"/>
      <c r="D298" s="569"/>
      <c r="E298" s="536"/>
      <c r="F298" s="569"/>
      <c r="G298" s="167" t="s">
        <v>416</v>
      </c>
      <c r="H298" s="320"/>
      <c r="I298" s="687"/>
      <c r="J298" s="320"/>
      <c r="K298" s="557"/>
      <c r="L298" s="557"/>
      <c r="M298" s="576"/>
      <c r="N298" s="671"/>
      <c r="O298" s="557"/>
      <c r="P298" s="557"/>
      <c r="Q298" s="557"/>
      <c r="R298" s="557"/>
      <c r="S298" s="557"/>
      <c r="T298" s="557"/>
      <c r="U298" s="557"/>
      <c r="V298" s="557"/>
      <c r="W298" s="557"/>
      <c r="X298" s="557"/>
      <c r="Y298" s="557"/>
      <c r="Z298" s="557"/>
      <c r="AA298" s="557"/>
      <c r="AB298" s="557"/>
      <c r="AC298" s="557"/>
      <c r="AD298" s="557"/>
      <c r="AE298" s="557"/>
      <c r="AF298" s="557"/>
      <c r="AG298" s="557"/>
      <c r="AH298" s="557"/>
      <c r="AI298" s="557"/>
      <c r="AJ298" s="557"/>
      <c r="AK298" s="665"/>
      <c r="AL298" s="7"/>
    </row>
    <row r="299" spans="1:38" ht="18.75" customHeight="1">
      <c r="A299" s="632"/>
      <c r="B299" s="593"/>
      <c r="C299" s="627"/>
      <c r="D299" s="629"/>
      <c r="E299" s="537"/>
      <c r="F299" s="629"/>
      <c r="G299" s="300" t="s">
        <v>369</v>
      </c>
      <c r="H299" s="321"/>
      <c r="I299" s="688"/>
      <c r="J299" s="321"/>
      <c r="K299" s="558"/>
      <c r="L299" s="558"/>
      <c r="M299" s="577"/>
      <c r="N299" s="672"/>
      <c r="O299" s="558"/>
      <c r="P299" s="558"/>
      <c r="Q299" s="558"/>
      <c r="R299" s="558"/>
      <c r="S299" s="558"/>
      <c r="T299" s="558"/>
      <c r="U299" s="558"/>
      <c r="V299" s="558"/>
      <c r="W299" s="558"/>
      <c r="X299" s="558"/>
      <c r="Y299" s="558"/>
      <c r="Z299" s="558"/>
      <c r="AA299" s="558"/>
      <c r="AB299" s="558"/>
      <c r="AC299" s="558"/>
      <c r="AD299" s="558"/>
      <c r="AE299" s="558"/>
      <c r="AF299" s="558"/>
      <c r="AG299" s="558"/>
      <c r="AH299" s="558"/>
      <c r="AI299" s="558"/>
      <c r="AJ299" s="558"/>
      <c r="AK299" s="666"/>
      <c r="AL299" s="7"/>
    </row>
    <row r="300" spans="1:38" ht="18.75" customHeight="1">
      <c r="A300" s="630" t="s">
        <v>101</v>
      </c>
      <c r="B300" s="593" t="s">
        <v>433</v>
      </c>
      <c r="C300" s="704" t="s">
        <v>103</v>
      </c>
      <c r="D300" s="628" t="s">
        <v>104</v>
      </c>
      <c r="E300" s="586"/>
      <c r="F300" s="628">
        <v>1217</v>
      </c>
      <c r="G300" s="299" t="s">
        <v>367</v>
      </c>
      <c r="H300" s="320"/>
      <c r="I300" s="703">
        <f>0.6*'[1]Recon_Gas Production '!$F$26</f>
        <v>21766.004335470159</v>
      </c>
      <c r="J300" s="320"/>
      <c r="K300" s="167"/>
      <c r="L300" s="167"/>
      <c r="M300" s="243"/>
      <c r="N300" s="244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430"/>
      <c r="AL300" s="7"/>
    </row>
    <row r="301" spans="1:38" ht="18.75" customHeight="1">
      <c r="A301" s="631"/>
      <c r="B301" s="593"/>
      <c r="C301" s="705"/>
      <c r="D301" s="569"/>
      <c r="E301" s="536"/>
      <c r="F301" s="569"/>
      <c r="G301" s="167" t="s">
        <v>427</v>
      </c>
      <c r="H301" s="320"/>
      <c r="I301" s="701"/>
      <c r="J301" s="320"/>
      <c r="K301" s="167"/>
      <c r="L301" s="167"/>
      <c r="M301" s="243"/>
      <c r="N301" s="244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430"/>
      <c r="AL301" s="7"/>
    </row>
    <row r="302" spans="1:38" ht="18.75" customHeight="1">
      <c r="A302" s="631"/>
      <c r="B302" s="593"/>
      <c r="C302" s="705"/>
      <c r="D302" s="569"/>
      <c r="E302" s="536"/>
      <c r="F302" s="569"/>
      <c r="G302" s="167" t="s">
        <v>416</v>
      </c>
      <c r="H302" s="320"/>
      <c r="I302" s="701"/>
      <c r="J302" s="320"/>
      <c r="K302" s="167"/>
      <c r="L302" s="167"/>
      <c r="M302" s="243"/>
      <c r="N302" s="244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430"/>
      <c r="AL302" s="7"/>
    </row>
    <row r="303" spans="1:38" ht="18.75" customHeight="1">
      <c r="A303" s="631"/>
      <c r="B303" s="593"/>
      <c r="C303" s="705"/>
      <c r="D303" s="569"/>
      <c r="E303" s="536"/>
      <c r="F303" s="569"/>
      <c r="G303" s="167" t="s">
        <v>369</v>
      </c>
      <c r="H303" s="320"/>
      <c r="I303" s="702"/>
      <c r="J303" s="320"/>
      <c r="K303" s="167"/>
      <c r="L303" s="167"/>
      <c r="M303" s="243"/>
      <c r="N303" s="244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430"/>
      <c r="AL303" s="7"/>
    </row>
    <row r="304" spans="1:38" ht="18" customHeight="1">
      <c r="A304" s="631"/>
      <c r="B304" s="593" t="s">
        <v>432</v>
      </c>
      <c r="C304" s="705"/>
      <c r="D304" s="569"/>
      <c r="E304" s="536"/>
      <c r="F304" s="569"/>
      <c r="G304" s="167" t="s">
        <v>367</v>
      </c>
      <c r="H304" s="318"/>
      <c r="I304" s="682">
        <f>0.4*'[1]Recon_Gas Production '!$F$26</f>
        <v>14510.669556980107</v>
      </c>
      <c r="J304" s="319"/>
      <c r="K304" s="559"/>
      <c r="L304" s="559"/>
      <c r="M304" s="685"/>
      <c r="N304" s="686"/>
      <c r="O304" s="559"/>
      <c r="P304" s="559"/>
      <c r="Q304" s="559"/>
      <c r="R304" s="559"/>
      <c r="S304" s="559"/>
      <c r="T304" s="559"/>
      <c r="U304" s="559"/>
      <c r="V304" s="559"/>
      <c r="W304" s="559"/>
      <c r="X304" s="559"/>
      <c r="Y304" s="559"/>
      <c r="Z304" s="559"/>
      <c r="AA304" s="559"/>
      <c r="AB304" s="559"/>
      <c r="AC304" s="559"/>
      <c r="AD304" s="559"/>
      <c r="AE304" s="559"/>
      <c r="AF304" s="559"/>
      <c r="AG304" s="673"/>
      <c r="AH304" s="673"/>
      <c r="AI304" s="559"/>
      <c r="AJ304" s="559"/>
      <c r="AK304" s="674"/>
      <c r="AL304" s="7"/>
    </row>
    <row r="305" spans="1:38" ht="18" customHeight="1">
      <c r="A305" s="631"/>
      <c r="B305" s="593"/>
      <c r="C305" s="705"/>
      <c r="D305" s="569"/>
      <c r="E305" s="536"/>
      <c r="F305" s="569"/>
      <c r="G305" s="167" t="s">
        <v>427</v>
      </c>
      <c r="H305" s="320"/>
      <c r="I305" s="687"/>
      <c r="J305" s="320"/>
      <c r="K305" s="557"/>
      <c r="L305" s="557"/>
      <c r="M305" s="576"/>
      <c r="N305" s="671"/>
      <c r="O305" s="557"/>
      <c r="P305" s="557"/>
      <c r="Q305" s="557"/>
      <c r="R305" s="557"/>
      <c r="S305" s="557"/>
      <c r="T305" s="557"/>
      <c r="U305" s="557"/>
      <c r="V305" s="557"/>
      <c r="W305" s="557"/>
      <c r="X305" s="557"/>
      <c r="Y305" s="557"/>
      <c r="Z305" s="557"/>
      <c r="AA305" s="557"/>
      <c r="AB305" s="557"/>
      <c r="AC305" s="557"/>
      <c r="AD305" s="557"/>
      <c r="AE305" s="557"/>
      <c r="AF305" s="557"/>
      <c r="AG305" s="557"/>
      <c r="AH305" s="557"/>
      <c r="AI305" s="557"/>
      <c r="AJ305" s="557"/>
      <c r="AK305" s="665"/>
      <c r="AL305" s="7"/>
    </row>
    <row r="306" spans="1:38" ht="18" customHeight="1">
      <c r="A306" s="631"/>
      <c r="B306" s="593"/>
      <c r="C306" s="705"/>
      <c r="D306" s="569"/>
      <c r="E306" s="536"/>
      <c r="F306" s="569"/>
      <c r="G306" s="167" t="s">
        <v>416</v>
      </c>
      <c r="H306" s="320"/>
      <c r="I306" s="687"/>
      <c r="J306" s="320"/>
      <c r="K306" s="557"/>
      <c r="L306" s="557"/>
      <c r="M306" s="576"/>
      <c r="N306" s="671"/>
      <c r="O306" s="557"/>
      <c r="P306" s="557"/>
      <c r="Q306" s="557"/>
      <c r="R306" s="557"/>
      <c r="S306" s="557"/>
      <c r="T306" s="557"/>
      <c r="U306" s="557"/>
      <c r="V306" s="557"/>
      <c r="W306" s="557"/>
      <c r="X306" s="557"/>
      <c r="Y306" s="557"/>
      <c r="Z306" s="557"/>
      <c r="AA306" s="557"/>
      <c r="AB306" s="557"/>
      <c r="AC306" s="557"/>
      <c r="AD306" s="557"/>
      <c r="AE306" s="557"/>
      <c r="AF306" s="557"/>
      <c r="AG306" s="557"/>
      <c r="AH306" s="557"/>
      <c r="AI306" s="557"/>
      <c r="AJ306" s="557"/>
      <c r="AK306" s="665"/>
      <c r="AL306" s="7"/>
    </row>
    <row r="307" spans="1:38" ht="18.75" customHeight="1">
      <c r="A307" s="632"/>
      <c r="B307" s="593"/>
      <c r="C307" s="706"/>
      <c r="D307" s="629"/>
      <c r="E307" s="537"/>
      <c r="F307" s="629"/>
      <c r="G307" s="300" t="s">
        <v>369</v>
      </c>
      <c r="H307" s="321"/>
      <c r="I307" s="688"/>
      <c r="J307" s="321"/>
      <c r="K307" s="558"/>
      <c r="L307" s="558"/>
      <c r="M307" s="577"/>
      <c r="N307" s="672"/>
      <c r="O307" s="558"/>
      <c r="P307" s="558"/>
      <c r="Q307" s="558"/>
      <c r="R307" s="558"/>
      <c r="S307" s="558"/>
      <c r="T307" s="558"/>
      <c r="U307" s="558"/>
      <c r="V307" s="558"/>
      <c r="W307" s="558"/>
      <c r="X307" s="558"/>
      <c r="Y307" s="558"/>
      <c r="Z307" s="558"/>
      <c r="AA307" s="558"/>
      <c r="AB307" s="558"/>
      <c r="AC307" s="558"/>
      <c r="AD307" s="558"/>
      <c r="AE307" s="558"/>
      <c r="AF307" s="558"/>
      <c r="AG307" s="558"/>
      <c r="AH307" s="558"/>
      <c r="AI307" s="558"/>
      <c r="AJ307" s="558"/>
      <c r="AK307" s="666"/>
      <c r="AL307" s="7"/>
    </row>
    <row r="308" spans="1:38" ht="21" customHeight="1">
      <c r="A308" s="599" t="s">
        <v>88</v>
      </c>
      <c r="B308" s="525" t="s">
        <v>99</v>
      </c>
      <c r="C308" s="559" t="s">
        <v>89</v>
      </c>
      <c r="D308" s="559" t="s">
        <v>90</v>
      </c>
      <c r="E308" s="559"/>
      <c r="F308" s="604">
        <v>2381</v>
      </c>
      <c r="G308" s="299"/>
      <c r="H308" s="312"/>
      <c r="I308" s="473"/>
      <c r="J308" s="312"/>
      <c r="K308" s="15"/>
      <c r="L308" s="15"/>
      <c r="M308" s="56"/>
      <c r="N308" s="57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45"/>
      <c r="AH308" s="45"/>
      <c r="AI308" s="15"/>
      <c r="AJ308" s="15"/>
      <c r="AK308" s="421"/>
      <c r="AL308" s="7"/>
    </row>
    <row r="309" spans="1:38" ht="21" customHeight="1">
      <c r="A309" s="600"/>
      <c r="B309" s="557"/>
      <c r="C309" s="525"/>
      <c r="D309" s="525"/>
      <c r="E309" s="525"/>
      <c r="F309" s="605"/>
      <c r="G309" s="167"/>
      <c r="H309" s="312"/>
      <c r="I309" s="473"/>
      <c r="J309" s="312"/>
      <c r="K309" s="15"/>
      <c r="L309" s="15"/>
      <c r="M309" s="56"/>
      <c r="N309" s="57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242"/>
      <c r="AH309" s="242"/>
      <c r="AI309" s="15"/>
      <c r="AJ309" s="15"/>
      <c r="AK309" s="421"/>
      <c r="AL309" s="7"/>
    </row>
    <row r="310" spans="1:38" ht="21" customHeight="1">
      <c r="A310" s="600"/>
      <c r="B310" s="557"/>
      <c r="C310" s="525"/>
      <c r="D310" s="525"/>
      <c r="E310" s="525"/>
      <c r="F310" s="605"/>
      <c r="G310" s="167"/>
      <c r="H310" s="312"/>
      <c r="I310" s="473"/>
      <c r="J310" s="312"/>
      <c r="K310" s="15"/>
      <c r="L310" s="15"/>
      <c r="M310" s="56"/>
      <c r="N310" s="57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242"/>
      <c r="AH310" s="242"/>
      <c r="AI310" s="15"/>
      <c r="AJ310" s="15"/>
      <c r="AK310" s="421"/>
      <c r="AL310" s="7"/>
    </row>
    <row r="311" spans="1:38" ht="21" customHeight="1">
      <c r="A311" s="600"/>
      <c r="B311" s="557"/>
      <c r="C311" s="526"/>
      <c r="D311" s="526"/>
      <c r="E311" s="526"/>
      <c r="F311" s="606"/>
      <c r="G311" s="300"/>
      <c r="H311" s="312"/>
      <c r="I311" s="473"/>
      <c r="J311" s="312"/>
      <c r="K311" s="15"/>
      <c r="L311" s="15"/>
      <c r="M311" s="56"/>
      <c r="N311" s="57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242"/>
      <c r="AH311" s="242"/>
      <c r="AI311" s="15"/>
      <c r="AJ311" s="15"/>
      <c r="AK311" s="421"/>
      <c r="AL311" s="7"/>
    </row>
    <row r="312" spans="1:38" ht="18" customHeight="1">
      <c r="A312" s="610" t="s">
        <v>91</v>
      </c>
      <c r="B312" s="593" t="s">
        <v>99</v>
      </c>
      <c r="C312" s="34" t="s">
        <v>92</v>
      </c>
      <c r="D312" s="35" t="s">
        <v>68</v>
      </c>
      <c r="E312" s="35"/>
      <c r="F312" s="559">
        <v>2944</v>
      </c>
      <c r="G312" s="299"/>
      <c r="H312" s="679"/>
      <c r="I312" s="682"/>
      <c r="J312" s="319"/>
      <c r="K312" s="559"/>
      <c r="L312" s="559"/>
      <c r="M312" s="685"/>
      <c r="N312" s="686"/>
      <c r="O312" s="559"/>
      <c r="P312" s="559"/>
      <c r="Q312" s="559"/>
      <c r="R312" s="559"/>
      <c r="S312" s="559"/>
      <c r="T312" s="559"/>
      <c r="U312" s="559"/>
      <c r="V312" s="559"/>
      <c r="W312" s="559"/>
      <c r="X312" s="559"/>
      <c r="Y312" s="559"/>
      <c r="Z312" s="559"/>
      <c r="AA312" s="559"/>
      <c r="AB312" s="559"/>
      <c r="AC312" s="559"/>
      <c r="AD312" s="559"/>
      <c r="AE312" s="559"/>
      <c r="AF312" s="559"/>
      <c r="AG312" s="673"/>
      <c r="AH312" s="673"/>
      <c r="AI312" s="559"/>
      <c r="AJ312" s="559"/>
      <c r="AK312" s="674"/>
      <c r="AL312" s="7"/>
    </row>
    <row r="313" spans="1:38" ht="18" customHeight="1">
      <c r="A313" s="611"/>
      <c r="B313" s="613"/>
      <c r="C313" s="180"/>
      <c r="D313" s="167"/>
      <c r="E313" s="167"/>
      <c r="F313" s="525"/>
      <c r="G313" s="167"/>
      <c r="H313" s="680"/>
      <c r="I313" s="683"/>
      <c r="J313" s="315"/>
      <c r="K313" s="557"/>
      <c r="L313" s="557"/>
      <c r="M313" s="576"/>
      <c r="N313" s="671"/>
      <c r="O313" s="557"/>
      <c r="P313" s="557"/>
      <c r="Q313" s="557"/>
      <c r="R313" s="557"/>
      <c r="S313" s="557"/>
      <c r="T313" s="557"/>
      <c r="U313" s="557"/>
      <c r="V313" s="557"/>
      <c r="W313" s="557"/>
      <c r="X313" s="557"/>
      <c r="Y313" s="557"/>
      <c r="Z313" s="557"/>
      <c r="AA313" s="557"/>
      <c r="AB313" s="557"/>
      <c r="AC313" s="557"/>
      <c r="AD313" s="557"/>
      <c r="AE313" s="557"/>
      <c r="AF313" s="557"/>
      <c r="AG313" s="557"/>
      <c r="AH313" s="557"/>
      <c r="AI313" s="557"/>
      <c r="AJ313" s="557"/>
      <c r="AK313" s="665"/>
      <c r="AL313" s="7"/>
    </row>
    <row r="314" spans="1:38" ht="18" customHeight="1">
      <c r="A314" s="611"/>
      <c r="B314" s="613"/>
      <c r="C314" s="180"/>
      <c r="D314" s="167"/>
      <c r="E314" s="167"/>
      <c r="F314" s="525"/>
      <c r="G314" s="167"/>
      <c r="H314" s="680"/>
      <c r="I314" s="683"/>
      <c r="J314" s="315"/>
      <c r="K314" s="557"/>
      <c r="L314" s="557"/>
      <c r="M314" s="576"/>
      <c r="N314" s="671"/>
      <c r="O314" s="557"/>
      <c r="P314" s="557"/>
      <c r="Q314" s="557"/>
      <c r="R314" s="557"/>
      <c r="S314" s="557"/>
      <c r="T314" s="557"/>
      <c r="U314" s="557"/>
      <c r="V314" s="557"/>
      <c r="W314" s="557"/>
      <c r="X314" s="557"/>
      <c r="Y314" s="557"/>
      <c r="Z314" s="557"/>
      <c r="AA314" s="557"/>
      <c r="AB314" s="557"/>
      <c r="AC314" s="557"/>
      <c r="AD314" s="557"/>
      <c r="AE314" s="557"/>
      <c r="AF314" s="557"/>
      <c r="AG314" s="557"/>
      <c r="AH314" s="557"/>
      <c r="AI314" s="557"/>
      <c r="AJ314" s="557"/>
      <c r="AK314" s="665"/>
      <c r="AL314" s="7"/>
    </row>
    <row r="315" spans="1:38" ht="18.75" customHeight="1">
      <c r="A315" s="612"/>
      <c r="B315" s="613"/>
      <c r="C315" s="214"/>
      <c r="D315" s="168"/>
      <c r="E315" s="168"/>
      <c r="F315" s="526"/>
      <c r="G315" s="300"/>
      <c r="H315" s="681"/>
      <c r="I315" s="684"/>
      <c r="J315" s="316"/>
      <c r="K315" s="558"/>
      <c r="L315" s="558"/>
      <c r="M315" s="577"/>
      <c r="N315" s="672"/>
      <c r="O315" s="558"/>
      <c r="P315" s="558"/>
      <c r="Q315" s="558"/>
      <c r="R315" s="558"/>
      <c r="S315" s="558"/>
      <c r="T315" s="558"/>
      <c r="U315" s="558"/>
      <c r="V315" s="558"/>
      <c r="W315" s="558"/>
      <c r="X315" s="558"/>
      <c r="Y315" s="558"/>
      <c r="Z315" s="558"/>
      <c r="AA315" s="558"/>
      <c r="AB315" s="558"/>
      <c r="AC315" s="558"/>
      <c r="AD315" s="558"/>
      <c r="AE315" s="558"/>
      <c r="AF315" s="558"/>
      <c r="AG315" s="558"/>
      <c r="AH315" s="558"/>
      <c r="AI315" s="558"/>
      <c r="AJ315" s="558"/>
      <c r="AK315" s="666"/>
      <c r="AL315" s="7"/>
    </row>
    <row r="316" spans="1:38" ht="18" customHeight="1">
      <c r="A316" s="599" t="s">
        <v>93</v>
      </c>
      <c r="B316" s="593" t="s">
        <v>102</v>
      </c>
      <c r="C316" s="607" t="s">
        <v>94</v>
      </c>
      <c r="D316" s="559" t="s">
        <v>68</v>
      </c>
      <c r="E316" s="559"/>
      <c r="F316" s="604">
        <v>156</v>
      </c>
      <c r="G316" s="299"/>
      <c r="H316" s="559"/>
      <c r="I316" s="559"/>
      <c r="J316" s="169"/>
      <c r="K316" s="559"/>
      <c r="L316" s="559"/>
      <c r="M316" s="685"/>
      <c r="N316" s="686"/>
      <c r="O316" s="559"/>
      <c r="P316" s="559"/>
      <c r="Q316" s="559"/>
      <c r="R316" s="559"/>
      <c r="S316" s="559"/>
      <c r="T316" s="559"/>
      <c r="U316" s="559"/>
      <c r="V316" s="559"/>
      <c r="W316" s="559"/>
      <c r="X316" s="559"/>
      <c r="Y316" s="559"/>
      <c r="Z316" s="559"/>
      <c r="AA316" s="559"/>
      <c r="AB316" s="559"/>
      <c r="AC316" s="559"/>
      <c r="AD316" s="559"/>
      <c r="AE316" s="559"/>
      <c r="AF316" s="559"/>
      <c r="AG316" s="673"/>
      <c r="AH316" s="673"/>
      <c r="AI316" s="559"/>
      <c r="AJ316" s="559"/>
      <c r="AK316" s="674"/>
      <c r="AL316" s="7"/>
    </row>
    <row r="317" spans="1:38" ht="18" customHeight="1">
      <c r="A317" s="676"/>
      <c r="B317" s="613"/>
      <c r="C317" s="608"/>
      <c r="D317" s="525"/>
      <c r="E317" s="525"/>
      <c r="F317" s="605"/>
      <c r="G317" s="167"/>
      <c r="H317" s="557"/>
      <c r="I317" s="557"/>
      <c r="J317" s="167"/>
      <c r="K317" s="557"/>
      <c r="L317" s="557"/>
      <c r="M317" s="576"/>
      <c r="N317" s="671"/>
      <c r="O317" s="557"/>
      <c r="P317" s="557"/>
      <c r="Q317" s="557"/>
      <c r="R317" s="557"/>
      <c r="S317" s="557"/>
      <c r="T317" s="557"/>
      <c r="U317" s="557"/>
      <c r="V317" s="557"/>
      <c r="W317" s="557"/>
      <c r="X317" s="557"/>
      <c r="Y317" s="557"/>
      <c r="Z317" s="557"/>
      <c r="AA317" s="557"/>
      <c r="AB317" s="557"/>
      <c r="AC317" s="557"/>
      <c r="AD317" s="557"/>
      <c r="AE317" s="557"/>
      <c r="AF317" s="557"/>
      <c r="AG317" s="557"/>
      <c r="AH317" s="557"/>
      <c r="AI317" s="557"/>
      <c r="AJ317" s="557"/>
      <c r="AK317" s="665"/>
      <c r="AL317" s="7"/>
    </row>
    <row r="318" spans="1:38" ht="18" customHeight="1">
      <c r="A318" s="676"/>
      <c r="B318" s="613"/>
      <c r="C318" s="608"/>
      <c r="D318" s="525"/>
      <c r="E318" s="525"/>
      <c r="F318" s="605"/>
      <c r="G318" s="167"/>
      <c r="H318" s="557"/>
      <c r="I318" s="557"/>
      <c r="J318" s="167"/>
      <c r="K318" s="557"/>
      <c r="L318" s="557"/>
      <c r="M318" s="576"/>
      <c r="N318" s="671"/>
      <c r="O318" s="557"/>
      <c r="P318" s="557"/>
      <c r="Q318" s="557"/>
      <c r="R318" s="557"/>
      <c r="S318" s="557"/>
      <c r="T318" s="557"/>
      <c r="U318" s="557"/>
      <c r="V318" s="557"/>
      <c r="W318" s="557"/>
      <c r="X318" s="557"/>
      <c r="Y318" s="557"/>
      <c r="Z318" s="557"/>
      <c r="AA318" s="557"/>
      <c r="AB318" s="557"/>
      <c r="AC318" s="557"/>
      <c r="AD318" s="557"/>
      <c r="AE318" s="557"/>
      <c r="AF318" s="557"/>
      <c r="AG318" s="557"/>
      <c r="AH318" s="557"/>
      <c r="AI318" s="557"/>
      <c r="AJ318" s="557"/>
      <c r="AK318" s="665"/>
      <c r="AL318" s="7"/>
    </row>
    <row r="319" spans="1:38" ht="18.75" customHeight="1">
      <c r="A319" s="677"/>
      <c r="B319" s="613"/>
      <c r="C319" s="609"/>
      <c r="D319" s="526"/>
      <c r="E319" s="526"/>
      <c r="F319" s="606"/>
      <c r="G319" s="300"/>
      <c r="H319" s="558"/>
      <c r="I319" s="558"/>
      <c r="J319" s="168"/>
      <c r="K319" s="558"/>
      <c r="L319" s="558"/>
      <c r="M319" s="577"/>
      <c r="N319" s="672"/>
      <c r="O319" s="558"/>
      <c r="P319" s="558"/>
      <c r="Q319" s="558"/>
      <c r="R319" s="558"/>
      <c r="S319" s="558"/>
      <c r="T319" s="558"/>
      <c r="U319" s="558"/>
      <c r="V319" s="558"/>
      <c r="W319" s="558"/>
      <c r="X319" s="558"/>
      <c r="Y319" s="558"/>
      <c r="Z319" s="558"/>
      <c r="AA319" s="558"/>
      <c r="AB319" s="558"/>
      <c r="AC319" s="558"/>
      <c r="AD319" s="558"/>
      <c r="AE319" s="558"/>
      <c r="AF319" s="558"/>
      <c r="AG319" s="558"/>
      <c r="AH319" s="558"/>
      <c r="AI319" s="558"/>
      <c r="AJ319" s="558"/>
      <c r="AK319" s="666"/>
      <c r="AL319" s="7"/>
    </row>
    <row r="320" spans="1:38" ht="15.75" customHeight="1">
      <c r="A320" s="4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50"/>
      <c r="N320" s="51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422"/>
      <c r="AL320" s="7"/>
    </row>
    <row r="321" spans="1:38" ht="44.25" customHeight="1">
      <c r="A321" s="675" t="s">
        <v>105</v>
      </c>
      <c r="B321" s="549"/>
      <c r="C321" s="549"/>
      <c r="D321" s="549"/>
      <c r="E321" s="549"/>
      <c r="F321" s="549"/>
      <c r="G321" s="549"/>
      <c r="H321" s="549"/>
      <c r="I321" s="549"/>
      <c r="J321" s="549"/>
      <c r="K321" s="549"/>
      <c r="L321" s="549"/>
      <c r="M321" s="549"/>
      <c r="N321" s="549"/>
      <c r="O321" s="549"/>
      <c r="P321" s="549"/>
      <c r="Q321" s="549"/>
      <c r="R321" s="549"/>
      <c r="S321" s="549"/>
      <c r="T321" s="549"/>
      <c r="U321" s="549"/>
      <c r="V321" s="549"/>
      <c r="W321" s="549"/>
      <c r="X321" s="549"/>
      <c r="Y321" s="549"/>
      <c r="Z321" s="549"/>
      <c r="AA321" s="549"/>
      <c r="AB321" s="549"/>
      <c r="AC321" s="549"/>
      <c r="AD321" s="549"/>
      <c r="AE321" s="549"/>
      <c r="AF321" s="549"/>
      <c r="AG321" s="549"/>
      <c r="AH321" s="549"/>
      <c r="AI321" s="549"/>
      <c r="AJ321" s="549"/>
      <c r="AK321" s="550"/>
      <c r="AL321" s="7"/>
    </row>
    <row r="322" spans="1:38" ht="278.25" customHeight="1" thickBot="1">
      <c r="A322" s="633"/>
      <c r="B322" s="634"/>
      <c r="C322" s="9" t="s">
        <v>0</v>
      </c>
      <c r="D322" s="9" t="s">
        <v>1</v>
      </c>
      <c r="E322" s="9" t="s">
        <v>2</v>
      </c>
      <c r="F322" s="9" t="s">
        <v>3</v>
      </c>
      <c r="G322" s="9" t="s">
        <v>4</v>
      </c>
      <c r="H322" s="9" t="s">
        <v>5</v>
      </c>
      <c r="I322" s="496" t="s">
        <v>6</v>
      </c>
      <c r="J322" s="222" t="s">
        <v>374</v>
      </c>
      <c r="K322" s="9" t="s">
        <v>7</v>
      </c>
      <c r="L322" s="41" t="s">
        <v>8</v>
      </c>
      <c r="M322" s="54" t="s">
        <v>76</v>
      </c>
      <c r="N322" s="55" t="s">
        <v>10</v>
      </c>
      <c r="O322" s="9" t="s">
        <v>11</v>
      </c>
      <c r="P322" s="9" t="s">
        <v>12</v>
      </c>
      <c r="Q322" s="9" t="s">
        <v>13</v>
      </c>
      <c r="R322" s="9" t="s">
        <v>14</v>
      </c>
      <c r="S322" s="9" t="s">
        <v>15</v>
      </c>
      <c r="T322" s="9" t="s">
        <v>16</v>
      </c>
      <c r="U322" s="9" t="s">
        <v>17</v>
      </c>
      <c r="V322" s="42" t="s">
        <v>18</v>
      </c>
      <c r="W322" s="9" t="s">
        <v>19</v>
      </c>
      <c r="X322" s="9" t="s">
        <v>20</v>
      </c>
      <c r="Y322" s="9" t="s">
        <v>21</v>
      </c>
      <c r="Z322" s="9" t="s">
        <v>22</v>
      </c>
      <c r="AA322" s="9" t="s">
        <v>23</v>
      </c>
      <c r="AB322" s="9" t="s">
        <v>24</v>
      </c>
      <c r="AC322" s="9" t="s">
        <v>25</v>
      </c>
      <c r="AD322" s="9" t="s">
        <v>26</v>
      </c>
      <c r="AE322" s="9" t="s">
        <v>27</v>
      </c>
      <c r="AF322" s="9" t="s">
        <v>28</v>
      </c>
      <c r="AG322" s="9" t="s">
        <v>29</v>
      </c>
      <c r="AH322" s="9" t="s">
        <v>30</v>
      </c>
      <c r="AI322" s="9" t="s">
        <v>31</v>
      </c>
      <c r="AJ322" s="9" t="s">
        <v>32</v>
      </c>
      <c r="AK322" s="9" t="s">
        <v>33</v>
      </c>
      <c r="AL322" s="43"/>
    </row>
    <row r="323" spans="1:38" ht="94.9" customHeight="1" thickBot="1">
      <c r="A323" s="649" t="s">
        <v>317</v>
      </c>
      <c r="B323" s="650"/>
      <c r="C323" s="651"/>
      <c r="D323" s="651"/>
      <c r="E323" s="651"/>
      <c r="F323" s="651"/>
      <c r="G323" s="651"/>
      <c r="H323" s="651"/>
      <c r="I323" s="651"/>
      <c r="J323" s="651"/>
      <c r="K323" s="651"/>
      <c r="L323" s="651"/>
      <c r="M323" s="651"/>
      <c r="N323" s="651"/>
      <c r="O323" s="651"/>
      <c r="P323" s="651"/>
      <c r="Q323" s="651"/>
      <c r="R323" s="651"/>
      <c r="S323" s="651"/>
      <c r="T323" s="651"/>
      <c r="U323" s="651"/>
      <c r="V323" s="651"/>
      <c r="W323" s="651"/>
      <c r="X323" s="651"/>
      <c r="Y323" s="651"/>
      <c r="Z323" s="651"/>
      <c r="AA323" s="651"/>
      <c r="AB323" s="651"/>
      <c r="AC323" s="651"/>
      <c r="AD323" s="651"/>
      <c r="AE323" s="651"/>
      <c r="AF323" s="651"/>
      <c r="AG323" s="651"/>
      <c r="AH323" s="651"/>
      <c r="AI323" s="651"/>
      <c r="AJ323" s="651"/>
      <c r="AK323" s="652"/>
      <c r="AL323" s="7"/>
    </row>
    <row r="324" spans="1:38" ht="25.15" customHeight="1">
      <c r="A324" s="617" t="s">
        <v>35</v>
      </c>
      <c r="B324" s="618"/>
      <c r="C324" s="73"/>
      <c r="D324" s="74"/>
      <c r="E324" s="74"/>
      <c r="F324" s="74"/>
      <c r="G324" s="74"/>
      <c r="H324" s="800">
        <f>SUM(H327:H331)</f>
        <v>7292831</v>
      </c>
      <c r="I324" s="802">
        <f>SUM(I327:I331)</f>
        <v>13666.717708664357</v>
      </c>
      <c r="J324" s="804">
        <f>J331</f>
        <v>3627641</v>
      </c>
      <c r="K324" s="74"/>
      <c r="L324" s="74"/>
      <c r="M324" s="75"/>
      <c r="N324" s="76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425"/>
      <c r="AL324" s="7"/>
    </row>
    <row r="325" spans="1:38" ht="40.9" customHeight="1" thickBot="1">
      <c r="A325" s="619" t="s">
        <v>106</v>
      </c>
      <c r="B325" s="549"/>
      <c r="C325" s="77"/>
      <c r="D325" s="77"/>
      <c r="E325" s="77"/>
      <c r="F325" s="77"/>
      <c r="G325" s="77" t="s">
        <v>373</v>
      </c>
      <c r="H325" s="801"/>
      <c r="I325" s="803"/>
      <c r="J325" s="805"/>
      <c r="K325" s="77"/>
      <c r="L325" s="77"/>
      <c r="M325" s="77"/>
      <c r="N325" s="211">
        <v>31365012</v>
      </c>
      <c r="O325" s="211">
        <v>330563</v>
      </c>
      <c r="P325" s="211" t="s">
        <v>387</v>
      </c>
      <c r="Q325" s="211" t="s">
        <v>387</v>
      </c>
      <c r="R325" s="211">
        <v>920577</v>
      </c>
      <c r="S325" s="211" t="s">
        <v>387</v>
      </c>
      <c r="T325" s="211">
        <v>77212</v>
      </c>
      <c r="U325" s="211">
        <v>721000</v>
      </c>
      <c r="V325" s="211" t="s">
        <v>387</v>
      </c>
      <c r="W325" s="211" t="s">
        <v>387</v>
      </c>
      <c r="X325" s="211">
        <v>12944604</v>
      </c>
      <c r="Y325" s="211" t="s">
        <v>387</v>
      </c>
      <c r="Z325" s="211">
        <v>18880533</v>
      </c>
      <c r="AA325" s="211">
        <v>3717098</v>
      </c>
      <c r="AB325" s="211">
        <v>363548</v>
      </c>
      <c r="AC325" s="211"/>
      <c r="AD325" s="211">
        <v>239579</v>
      </c>
      <c r="AE325" s="211" t="s">
        <v>387</v>
      </c>
      <c r="AF325" s="211">
        <v>860395</v>
      </c>
      <c r="AG325" s="213" t="s">
        <v>387</v>
      </c>
      <c r="AH325" s="212"/>
      <c r="AI325" s="211"/>
      <c r="AJ325" s="77"/>
      <c r="AK325" s="436"/>
      <c r="AL325" s="7"/>
    </row>
    <row r="326" spans="1:38" ht="36.75" customHeight="1" thickBot="1">
      <c r="A326" s="649" t="s">
        <v>316</v>
      </c>
      <c r="B326" s="650"/>
      <c r="C326" s="653"/>
      <c r="D326" s="653"/>
      <c r="E326" s="653"/>
      <c r="F326" s="653"/>
      <c r="G326" s="653"/>
      <c r="H326" s="653"/>
      <c r="I326" s="653"/>
      <c r="J326" s="653"/>
      <c r="K326" s="653"/>
      <c r="L326" s="653"/>
      <c r="M326" s="653"/>
      <c r="N326" s="653"/>
      <c r="O326" s="653"/>
      <c r="P326" s="653"/>
      <c r="Q326" s="653"/>
      <c r="R326" s="653"/>
      <c r="S326" s="653"/>
      <c r="T326" s="653"/>
      <c r="U326" s="653"/>
      <c r="V326" s="653"/>
      <c r="W326" s="653"/>
      <c r="X326" s="653"/>
      <c r="Y326" s="653"/>
      <c r="Z326" s="653"/>
      <c r="AA326" s="653"/>
      <c r="AB326" s="653"/>
      <c r="AC326" s="653"/>
      <c r="AD326" s="653"/>
      <c r="AE326" s="653"/>
      <c r="AF326" s="653"/>
      <c r="AG326" s="653"/>
      <c r="AH326" s="653"/>
      <c r="AI326" s="653"/>
      <c r="AJ326" s="653"/>
      <c r="AK326" s="616"/>
      <c r="AL326" s="7"/>
    </row>
    <row r="327" spans="1:38" ht="57.75" customHeight="1">
      <c r="A327" s="659" t="s">
        <v>42</v>
      </c>
      <c r="B327" s="594" t="s">
        <v>395</v>
      </c>
      <c r="C327" s="620" t="s">
        <v>43</v>
      </c>
      <c r="D327" s="594" t="s">
        <v>44</v>
      </c>
      <c r="E327" s="594" t="s">
        <v>45</v>
      </c>
      <c r="F327" s="654">
        <v>1301</v>
      </c>
      <c r="G327" s="766" t="s">
        <v>373</v>
      </c>
      <c r="H327" s="594">
        <f>0.55*'[1]3.1_Recon_Fis_Prod_NUPRC+Coy'!$F$38</f>
        <v>4011057.0500000003</v>
      </c>
      <c r="I327" s="656">
        <f>0.55*'[1]Recon_Gas Production '!$F$48</f>
        <v>7516.6947397653958</v>
      </c>
      <c r="J327" s="141"/>
      <c r="K327" s="594"/>
      <c r="L327" s="594"/>
      <c r="M327" s="667"/>
      <c r="N327" s="669"/>
      <c r="O327" s="594"/>
      <c r="P327" s="594"/>
      <c r="Q327" s="594"/>
      <c r="R327" s="594"/>
      <c r="S327" s="594"/>
      <c r="T327" s="594"/>
      <c r="U327" s="594"/>
      <c r="V327" s="594"/>
      <c r="W327" s="594"/>
      <c r="X327" s="594"/>
      <c r="Y327" s="594"/>
      <c r="Z327" s="594"/>
      <c r="AA327" s="594"/>
      <c r="AB327" s="594"/>
      <c r="AC327" s="594"/>
      <c r="AD327" s="594"/>
      <c r="AE327" s="594"/>
      <c r="AF327" s="594"/>
      <c r="AG327" s="594"/>
      <c r="AH327" s="673"/>
      <c r="AI327" s="673"/>
      <c r="AJ327" s="594"/>
      <c r="AK327" s="664"/>
      <c r="AL327" s="7"/>
    </row>
    <row r="328" spans="1:38" ht="18" hidden="1" customHeight="1">
      <c r="A328" s="678"/>
      <c r="B328" s="557"/>
      <c r="C328" s="557"/>
      <c r="D328" s="557"/>
      <c r="E328" s="557"/>
      <c r="F328" s="557"/>
      <c r="G328" s="767"/>
      <c r="H328" s="655"/>
      <c r="I328" s="655"/>
      <c r="J328" s="247"/>
      <c r="K328" s="557"/>
      <c r="L328" s="557"/>
      <c r="M328" s="576"/>
      <c r="N328" s="671"/>
      <c r="O328" s="557"/>
      <c r="P328" s="557"/>
      <c r="Q328" s="557"/>
      <c r="R328" s="557"/>
      <c r="S328" s="557"/>
      <c r="T328" s="557"/>
      <c r="U328" s="557"/>
      <c r="V328" s="557"/>
      <c r="W328" s="557"/>
      <c r="X328" s="557"/>
      <c r="Y328" s="557"/>
      <c r="Z328" s="557"/>
      <c r="AA328" s="557"/>
      <c r="AB328" s="557"/>
      <c r="AC328" s="557"/>
      <c r="AD328" s="557"/>
      <c r="AE328" s="557"/>
      <c r="AF328" s="557"/>
      <c r="AG328" s="557"/>
      <c r="AH328" s="557"/>
      <c r="AI328" s="557"/>
      <c r="AJ328" s="557"/>
      <c r="AK328" s="665"/>
      <c r="AL328" s="7"/>
    </row>
    <row r="329" spans="1:38" ht="3" hidden="1" customHeight="1">
      <c r="A329" s="678"/>
      <c r="B329" s="557"/>
      <c r="C329" s="557"/>
      <c r="D329" s="557"/>
      <c r="E329" s="557"/>
      <c r="F329" s="557"/>
      <c r="G329" s="767"/>
      <c r="H329" s="655"/>
      <c r="I329" s="655"/>
      <c r="J329" s="247"/>
      <c r="K329" s="557"/>
      <c r="L329" s="557"/>
      <c r="M329" s="576"/>
      <c r="N329" s="671"/>
      <c r="O329" s="557"/>
      <c r="P329" s="557"/>
      <c r="Q329" s="557"/>
      <c r="R329" s="557"/>
      <c r="S329" s="557"/>
      <c r="T329" s="557"/>
      <c r="U329" s="557"/>
      <c r="V329" s="557"/>
      <c r="W329" s="557"/>
      <c r="X329" s="557"/>
      <c r="Y329" s="557"/>
      <c r="Z329" s="557"/>
      <c r="AA329" s="557"/>
      <c r="AB329" s="557"/>
      <c r="AC329" s="557"/>
      <c r="AD329" s="557"/>
      <c r="AE329" s="557"/>
      <c r="AF329" s="557"/>
      <c r="AG329" s="557"/>
      <c r="AH329" s="557"/>
      <c r="AI329" s="557"/>
      <c r="AJ329" s="557"/>
      <c r="AK329" s="665"/>
      <c r="AL329" s="7"/>
    </row>
    <row r="330" spans="1:38" ht="18.75" hidden="1" customHeight="1">
      <c r="A330" s="678"/>
      <c r="B330" s="557"/>
      <c r="C330" s="557"/>
      <c r="D330" s="557"/>
      <c r="E330" s="557"/>
      <c r="F330" s="557"/>
      <c r="G330" s="767"/>
      <c r="H330" s="655"/>
      <c r="I330" s="655"/>
      <c r="J330" s="247"/>
      <c r="K330" s="557"/>
      <c r="L330" s="557"/>
      <c r="M330" s="576"/>
      <c r="N330" s="671"/>
      <c r="O330" s="557"/>
      <c r="P330" s="557"/>
      <c r="Q330" s="557"/>
      <c r="R330" s="557"/>
      <c r="S330" s="557"/>
      <c r="T330" s="557"/>
      <c r="U330" s="557"/>
      <c r="V330" s="557"/>
      <c r="W330" s="557"/>
      <c r="X330" s="557"/>
      <c r="Y330" s="557"/>
      <c r="Z330" s="557"/>
      <c r="AA330" s="557"/>
      <c r="AB330" s="557"/>
      <c r="AC330" s="557"/>
      <c r="AD330" s="557"/>
      <c r="AE330" s="557"/>
      <c r="AF330" s="557"/>
      <c r="AG330" s="557"/>
      <c r="AH330" s="557"/>
      <c r="AI330" s="557"/>
      <c r="AJ330" s="557"/>
      <c r="AK330" s="665"/>
      <c r="AL330" s="7"/>
    </row>
    <row r="331" spans="1:38" ht="39.75" customHeight="1" thickBot="1">
      <c r="A331" s="79" t="s">
        <v>42</v>
      </c>
      <c r="B331" s="79" t="s">
        <v>401</v>
      </c>
      <c r="C331" s="79"/>
      <c r="D331" s="79"/>
      <c r="E331" s="79"/>
      <c r="F331" s="79"/>
      <c r="G331" s="768"/>
      <c r="H331" s="327">
        <f>0.45*'[1]3.1_Recon_Fis_Prod_NUPRC+Coy'!$F$38</f>
        <v>3281773.95</v>
      </c>
      <c r="I331" s="475">
        <f>0.45*'[1]Recon_Gas Production '!$F$48</f>
        <v>6150.0229688989602</v>
      </c>
      <c r="J331" s="327">
        <v>3627641</v>
      </c>
      <c r="K331" s="79"/>
      <c r="L331" s="79"/>
      <c r="M331" s="79"/>
      <c r="N331" s="211">
        <v>31365012</v>
      </c>
      <c r="O331" s="211">
        <v>330563</v>
      </c>
      <c r="P331" s="211" t="s">
        <v>387</v>
      </c>
      <c r="Q331" s="211" t="s">
        <v>387</v>
      </c>
      <c r="R331" s="211">
        <v>920577</v>
      </c>
      <c r="S331" s="211" t="s">
        <v>387</v>
      </c>
      <c r="T331" s="211">
        <v>77212</v>
      </c>
      <c r="U331" s="211">
        <v>721000</v>
      </c>
      <c r="V331" s="211" t="s">
        <v>387</v>
      </c>
      <c r="W331" s="211" t="s">
        <v>387</v>
      </c>
      <c r="X331" s="211">
        <v>12944604</v>
      </c>
      <c r="Y331" s="211" t="s">
        <v>387</v>
      </c>
      <c r="Z331" s="211">
        <v>18880533</v>
      </c>
      <c r="AA331" s="211">
        <v>3717098</v>
      </c>
      <c r="AB331" s="211">
        <v>363548</v>
      </c>
      <c r="AC331" s="211"/>
      <c r="AD331" s="211">
        <v>239579</v>
      </c>
      <c r="AE331" s="211" t="s">
        <v>387</v>
      </c>
      <c r="AF331" s="211">
        <v>860395</v>
      </c>
      <c r="AG331" s="213" t="s">
        <v>387</v>
      </c>
      <c r="AH331" s="212"/>
      <c r="AI331" s="211"/>
      <c r="AJ331" s="79"/>
      <c r="AK331" s="431"/>
      <c r="AL331" s="7"/>
    </row>
    <row r="332" spans="1:38" ht="34.5" customHeight="1">
      <c r="A332" s="657" t="s">
        <v>107</v>
      </c>
      <c r="B332" s="658"/>
      <c r="C332" s="658"/>
      <c r="D332" s="658"/>
      <c r="E332" s="658"/>
      <c r="F332" s="658"/>
      <c r="G332" s="658"/>
      <c r="H332" s="658"/>
      <c r="I332" s="658"/>
      <c r="J332" s="658"/>
      <c r="K332" s="658"/>
      <c r="L332" s="658"/>
      <c r="M332" s="658"/>
      <c r="N332" s="658"/>
      <c r="O332" s="658"/>
      <c r="P332" s="658"/>
      <c r="Q332" s="658"/>
      <c r="R332" s="658"/>
      <c r="S332" s="658"/>
      <c r="T332" s="658"/>
      <c r="U332" s="658"/>
      <c r="V332" s="658"/>
      <c r="W332" s="658"/>
      <c r="X332" s="658"/>
      <c r="Y332" s="658"/>
      <c r="Z332" s="658"/>
      <c r="AA332" s="658"/>
      <c r="AB332" s="658"/>
      <c r="AC332" s="658"/>
      <c r="AD332" s="658"/>
      <c r="AE332" s="658"/>
      <c r="AF332" s="658"/>
      <c r="AG332" s="658"/>
      <c r="AH332" s="658"/>
      <c r="AI332" s="658"/>
      <c r="AJ332" s="658"/>
      <c r="AK332" s="624"/>
      <c r="AL332" s="7"/>
    </row>
    <row r="333" spans="1:38" ht="300.75" customHeight="1" thickBot="1">
      <c r="A333" s="633"/>
      <c r="B333" s="634"/>
      <c r="C333" s="9" t="s">
        <v>0</v>
      </c>
      <c r="D333" s="9" t="s">
        <v>1</v>
      </c>
      <c r="E333" s="9" t="s">
        <v>2</v>
      </c>
      <c r="F333" s="9" t="s">
        <v>3</v>
      </c>
      <c r="G333" s="9" t="s">
        <v>4</v>
      </c>
      <c r="H333" s="9" t="s">
        <v>5</v>
      </c>
      <c r="I333" s="496" t="s">
        <v>6</v>
      </c>
      <c r="J333" s="222" t="s">
        <v>374</v>
      </c>
      <c r="K333" s="9" t="s">
        <v>7</v>
      </c>
      <c r="L333" s="41" t="s">
        <v>8</v>
      </c>
      <c r="M333" s="54" t="s">
        <v>76</v>
      </c>
      <c r="N333" s="55" t="s">
        <v>10</v>
      </c>
      <c r="O333" s="9" t="s">
        <v>11</v>
      </c>
      <c r="P333" s="9" t="s">
        <v>12</v>
      </c>
      <c r="Q333" s="9" t="s">
        <v>13</v>
      </c>
      <c r="R333" s="9" t="s">
        <v>14</v>
      </c>
      <c r="S333" s="9" t="s">
        <v>15</v>
      </c>
      <c r="T333" s="9" t="s">
        <v>16</v>
      </c>
      <c r="U333" s="9" t="s">
        <v>17</v>
      </c>
      <c r="V333" s="42" t="s">
        <v>18</v>
      </c>
      <c r="W333" s="9" t="s">
        <v>19</v>
      </c>
      <c r="X333" s="9" t="s">
        <v>20</v>
      </c>
      <c r="Y333" s="9" t="s">
        <v>21</v>
      </c>
      <c r="Z333" s="9" t="s">
        <v>22</v>
      </c>
      <c r="AA333" s="9" t="s">
        <v>23</v>
      </c>
      <c r="AB333" s="9" t="s">
        <v>24</v>
      </c>
      <c r="AC333" s="9" t="s">
        <v>25</v>
      </c>
      <c r="AD333" s="9" t="s">
        <v>26</v>
      </c>
      <c r="AE333" s="9" t="s">
        <v>27</v>
      </c>
      <c r="AF333" s="9" t="s">
        <v>28</v>
      </c>
      <c r="AG333" s="9" t="s">
        <v>29</v>
      </c>
      <c r="AH333" s="9" t="s">
        <v>30</v>
      </c>
      <c r="AI333" s="9" t="s">
        <v>31</v>
      </c>
      <c r="AJ333" s="9" t="s">
        <v>32</v>
      </c>
      <c r="AK333" s="9" t="s">
        <v>33</v>
      </c>
      <c r="AL333" s="7"/>
    </row>
    <row r="334" spans="1:38" ht="55.15" customHeight="1" thickBot="1">
      <c r="A334" s="649" t="s">
        <v>317</v>
      </c>
      <c r="B334" s="650"/>
      <c r="C334" s="651"/>
      <c r="D334" s="651"/>
      <c r="E334" s="651"/>
      <c r="F334" s="651"/>
      <c r="G334" s="651"/>
      <c r="H334" s="651"/>
      <c r="I334" s="651"/>
      <c r="J334" s="651"/>
      <c r="K334" s="651"/>
      <c r="L334" s="651"/>
      <c r="M334" s="651"/>
      <c r="N334" s="651"/>
      <c r="O334" s="651"/>
      <c r="P334" s="651"/>
      <c r="Q334" s="651"/>
      <c r="R334" s="651"/>
      <c r="S334" s="651"/>
      <c r="T334" s="651"/>
      <c r="U334" s="651"/>
      <c r="V334" s="651"/>
      <c r="W334" s="651"/>
      <c r="X334" s="651"/>
      <c r="Y334" s="651"/>
      <c r="Z334" s="651"/>
      <c r="AA334" s="651"/>
      <c r="AB334" s="651"/>
      <c r="AC334" s="651"/>
      <c r="AD334" s="651"/>
      <c r="AE334" s="651"/>
      <c r="AF334" s="651"/>
      <c r="AG334" s="651"/>
      <c r="AH334" s="651"/>
      <c r="AI334" s="651"/>
      <c r="AJ334" s="651"/>
      <c r="AK334" s="652"/>
      <c r="AL334" s="7"/>
    </row>
    <row r="335" spans="1:38" ht="36.65" customHeight="1">
      <c r="A335" s="617" t="s">
        <v>35</v>
      </c>
      <c r="B335" s="618"/>
      <c r="C335" s="73"/>
      <c r="D335" s="74"/>
      <c r="E335" s="74"/>
      <c r="F335" s="74"/>
      <c r="G335" s="74"/>
      <c r="H335" s="792">
        <f>SUM(H338:H349)</f>
        <v>40884058</v>
      </c>
      <c r="I335" s="806">
        <f>SUM(I338:I385)</f>
        <v>1512079.6209059246</v>
      </c>
      <c r="J335" s="798">
        <f>SUM(J343:J349)</f>
        <v>46768380</v>
      </c>
      <c r="K335" s="74"/>
      <c r="L335" s="74"/>
      <c r="M335" s="75"/>
      <c r="N335" s="76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425"/>
      <c r="AL335" s="7"/>
    </row>
    <row r="336" spans="1:38" ht="42.65" customHeight="1" thickBot="1">
      <c r="A336" s="619" t="s">
        <v>313</v>
      </c>
      <c r="B336" s="549"/>
      <c r="C336" s="77"/>
      <c r="D336" s="77"/>
      <c r="E336" s="77"/>
      <c r="F336" s="77"/>
      <c r="G336" s="77"/>
      <c r="H336" s="793"/>
      <c r="I336" s="807"/>
      <c r="J336" s="799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436"/>
      <c r="AL336" s="7"/>
    </row>
    <row r="337" spans="1:38" ht="36.75" customHeight="1" thickBot="1">
      <c r="A337" s="649" t="s">
        <v>316</v>
      </c>
      <c r="B337" s="650"/>
      <c r="C337" s="653"/>
      <c r="D337" s="653"/>
      <c r="E337" s="653"/>
      <c r="F337" s="653"/>
      <c r="G337" s="653"/>
      <c r="H337" s="653"/>
      <c r="I337" s="653"/>
      <c r="J337" s="653"/>
      <c r="K337" s="653"/>
      <c r="L337" s="653"/>
      <c r="M337" s="653"/>
      <c r="N337" s="653"/>
      <c r="O337" s="653"/>
      <c r="P337" s="653"/>
      <c r="Q337" s="653"/>
      <c r="R337" s="653"/>
      <c r="S337" s="653"/>
      <c r="T337" s="653"/>
      <c r="U337" s="653"/>
      <c r="V337" s="653"/>
      <c r="W337" s="653"/>
      <c r="X337" s="653"/>
      <c r="Y337" s="653"/>
      <c r="Z337" s="653"/>
      <c r="AA337" s="653"/>
      <c r="AB337" s="653"/>
      <c r="AC337" s="653"/>
      <c r="AD337" s="653"/>
      <c r="AE337" s="653"/>
      <c r="AF337" s="653"/>
      <c r="AG337" s="653"/>
      <c r="AH337" s="653"/>
      <c r="AI337" s="653"/>
      <c r="AJ337" s="653"/>
      <c r="AK337" s="616"/>
      <c r="AL337" s="7"/>
    </row>
    <row r="338" spans="1:38" ht="18" customHeight="1">
      <c r="A338" s="659" t="s">
        <v>314</v>
      </c>
      <c r="B338" s="594" t="s">
        <v>435</v>
      </c>
      <c r="C338" s="620" t="s">
        <v>114</v>
      </c>
      <c r="D338" s="594"/>
      <c r="E338" s="594"/>
      <c r="F338" s="594"/>
      <c r="G338" s="267" t="s">
        <v>416</v>
      </c>
      <c r="H338" s="267"/>
      <c r="I338" s="656">
        <f>0.6*'[1]Recon_Gas Production '!$F$114</f>
        <v>66138.784188077261</v>
      </c>
      <c r="J338" s="141"/>
      <c r="K338" s="594"/>
      <c r="L338" s="594"/>
      <c r="M338" s="667"/>
      <c r="N338" s="669"/>
      <c r="O338" s="594"/>
      <c r="P338" s="594"/>
      <c r="Q338" s="594"/>
      <c r="R338" s="594"/>
      <c r="S338" s="594"/>
      <c r="T338" s="594"/>
      <c r="U338" s="594"/>
      <c r="V338" s="594"/>
      <c r="W338" s="594"/>
      <c r="X338" s="594"/>
      <c r="Y338" s="594"/>
      <c r="Z338" s="594"/>
      <c r="AA338" s="594"/>
      <c r="AB338" s="594"/>
      <c r="AC338" s="594"/>
      <c r="AD338" s="594"/>
      <c r="AE338" s="594"/>
      <c r="AF338" s="594"/>
      <c r="AG338" s="594"/>
      <c r="AH338" s="594"/>
      <c r="AI338" s="594"/>
      <c r="AJ338" s="594"/>
      <c r="AK338" s="664"/>
      <c r="AL338" s="7"/>
    </row>
    <row r="339" spans="1:38" ht="18" customHeight="1">
      <c r="A339" s="660"/>
      <c r="B339" s="525"/>
      <c r="C339" s="621"/>
      <c r="D339" s="525"/>
      <c r="E339" s="525"/>
      <c r="F339" s="525"/>
      <c r="G339" s="40" t="s">
        <v>190</v>
      </c>
      <c r="H339" s="40"/>
      <c r="I339" s="525"/>
      <c r="J339" s="15"/>
      <c r="K339" s="525"/>
      <c r="L339" s="525"/>
      <c r="M339" s="668"/>
      <c r="N339" s="670"/>
      <c r="O339" s="525"/>
      <c r="P339" s="525"/>
      <c r="Q339" s="525"/>
      <c r="R339" s="525"/>
      <c r="S339" s="525"/>
      <c r="T339" s="525"/>
      <c r="U339" s="525"/>
      <c r="V339" s="525"/>
      <c r="W339" s="525"/>
      <c r="X339" s="525"/>
      <c r="Y339" s="525"/>
      <c r="Z339" s="525"/>
      <c r="AA339" s="525"/>
      <c r="AB339" s="525"/>
      <c r="AC339" s="525"/>
      <c r="AD339" s="525"/>
      <c r="AE339" s="525"/>
      <c r="AF339" s="525"/>
      <c r="AG339" s="525"/>
      <c r="AH339" s="525"/>
      <c r="AI339" s="525"/>
      <c r="AJ339" s="525"/>
      <c r="AK339" s="531"/>
      <c r="AL339" s="7"/>
    </row>
    <row r="340" spans="1:38" ht="18" customHeight="1">
      <c r="A340" s="660"/>
      <c r="B340" s="525"/>
      <c r="C340" s="621"/>
      <c r="D340" s="525"/>
      <c r="E340" s="525"/>
      <c r="F340" s="525"/>
      <c r="G340" s="40" t="s">
        <v>373</v>
      </c>
      <c r="H340" s="40">
        <f>0.6*'[1]3.1_Recon_Fis_Prod_NUPRC+Coy'!$F$91</f>
        <v>2842780.8</v>
      </c>
      <c r="I340" s="525"/>
      <c r="J340" s="15"/>
      <c r="K340" s="525"/>
      <c r="L340" s="525"/>
      <c r="M340" s="668"/>
      <c r="N340" s="670"/>
      <c r="O340" s="525"/>
      <c r="P340" s="525"/>
      <c r="Q340" s="525"/>
      <c r="R340" s="525"/>
      <c r="S340" s="525"/>
      <c r="T340" s="525"/>
      <c r="U340" s="525"/>
      <c r="V340" s="525"/>
      <c r="W340" s="525"/>
      <c r="X340" s="525"/>
      <c r="Y340" s="525"/>
      <c r="Z340" s="525"/>
      <c r="AA340" s="525"/>
      <c r="AB340" s="525"/>
      <c r="AC340" s="525"/>
      <c r="AD340" s="525"/>
      <c r="AE340" s="525"/>
      <c r="AF340" s="525"/>
      <c r="AG340" s="525"/>
      <c r="AH340" s="525"/>
      <c r="AI340" s="525"/>
      <c r="AJ340" s="525"/>
      <c r="AK340" s="531"/>
      <c r="AL340" s="7"/>
    </row>
    <row r="341" spans="1:38" ht="18" customHeight="1">
      <c r="A341" s="660"/>
      <c r="B341" s="525"/>
      <c r="C341" s="621"/>
      <c r="D341" s="525"/>
      <c r="E341" s="525"/>
      <c r="F341" s="525"/>
      <c r="G341" s="40" t="s">
        <v>403</v>
      </c>
      <c r="H341" s="40"/>
      <c r="I341" s="525"/>
      <c r="J341" s="15"/>
      <c r="K341" s="525"/>
      <c r="L341" s="525"/>
      <c r="M341" s="668"/>
      <c r="N341" s="670"/>
      <c r="O341" s="525"/>
      <c r="P341" s="525"/>
      <c r="Q341" s="525"/>
      <c r="R341" s="525"/>
      <c r="S341" s="525"/>
      <c r="T341" s="525"/>
      <c r="U341" s="525"/>
      <c r="V341" s="525"/>
      <c r="W341" s="525"/>
      <c r="X341" s="525"/>
      <c r="Y341" s="525"/>
      <c r="Z341" s="525"/>
      <c r="AA341" s="525"/>
      <c r="AB341" s="525"/>
      <c r="AC341" s="525"/>
      <c r="AD341" s="525"/>
      <c r="AE341" s="525"/>
      <c r="AF341" s="525"/>
      <c r="AG341" s="525"/>
      <c r="AH341" s="525"/>
      <c r="AI341" s="525"/>
      <c r="AJ341" s="525"/>
      <c r="AK341" s="531"/>
      <c r="AL341" s="7"/>
    </row>
    <row r="342" spans="1:38" ht="18" customHeight="1">
      <c r="A342" s="660"/>
      <c r="B342" s="525"/>
      <c r="C342" s="621"/>
      <c r="D342" s="525"/>
      <c r="E342" s="525"/>
      <c r="F342" s="525"/>
      <c r="G342" s="40" t="s">
        <v>369</v>
      </c>
      <c r="H342" s="40"/>
      <c r="I342" s="525"/>
      <c r="J342" s="15"/>
      <c r="K342" s="525"/>
      <c r="L342" s="525"/>
      <c r="M342" s="668"/>
      <c r="N342" s="670"/>
      <c r="O342" s="525"/>
      <c r="P342" s="525"/>
      <c r="Q342" s="525"/>
      <c r="R342" s="525"/>
      <c r="S342" s="525"/>
      <c r="T342" s="525"/>
      <c r="U342" s="525"/>
      <c r="V342" s="525"/>
      <c r="W342" s="525"/>
      <c r="X342" s="525"/>
      <c r="Y342" s="525"/>
      <c r="Z342" s="525"/>
      <c r="AA342" s="525"/>
      <c r="AB342" s="525"/>
      <c r="AC342" s="525"/>
      <c r="AD342" s="525"/>
      <c r="AE342" s="525"/>
      <c r="AF342" s="525"/>
      <c r="AG342" s="525"/>
      <c r="AH342" s="525"/>
      <c r="AI342" s="525"/>
      <c r="AJ342" s="525"/>
      <c r="AK342" s="531"/>
      <c r="AL342" s="7"/>
    </row>
    <row r="343" spans="1:38" ht="18" customHeight="1">
      <c r="A343" s="660"/>
      <c r="B343" s="525"/>
      <c r="C343" s="621"/>
      <c r="D343" s="525"/>
      <c r="E343" s="525"/>
      <c r="F343" s="525"/>
      <c r="G343" s="328" t="s">
        <v>434</v>
      </c>
      <c r="H343" s="328">
        <f>0.6*'[1]3.1_Recon_Fis_Prod_NUPRC+Coy'!$F$92</f>
        <v>21687654</v>
      </c>
      <c r="I343" s="662"/>
      <c r="J343" s="330">
        <f>'[1]2.1_Recon_Crude Lifting'!$H$85</f>
        <v>21372236</v>
      </c>
      <c r="K343" s="525"/>
      <c r="L343" s="525"/>
      <c r="M343" s="668"/>
      <c r="N343" s="670"/>
      <c r="O343" s="525"/>
      <c r="P343" s="525"/>
      <c r="Q343" s="525"/>
      <c r="R343" s="525"/>
      <c r="S343" s="525"/>
      <c r="T343" s="525"/>
      <c r="U343" s="525"/>
      <c r="V343" s="525"/>
      <c r="W343" s="525"/>
      <c r="X343" s="525"/>
      <c r="Y343" s="525"/>
      <c r="Z343" s="525"/>
      <c r="AA343" s="525"/>
      <c r="AB343" s="525"/>
      <c r="AC343" s="525"/>
      <c r="AD343" s="525"/>
      <c r="AE343" s="525"/>
      <c r="AF343" s="525"/>
      <c r="AG343" s="525"/>
      <c r="AH343" s="525"/>
      <c r="AI343" s="525"/>
      <c r="AJ343" s="525"/>
      <c r="AK343" s="531"/>
      <c r="AL343" s="7"/>
    </row>
    <row r="344" spans="1:38" ht="18" customHeight="1">
      <c r="A344" s="600"/>
      <c r="B344" s="593" t="s">
        <v>436</v>
      </c>
      <c r="C344" s="622"/>
      <c r="D344" s="525"/>
      <c r="E344" s="525"/>
      <c r="F344" s="525"/>
      <c r="G344" s="40" t="s">
        <v>416</v>
      </c>
      <c r="H344" s="40"/>
      <c r="I344" s="663">
        <f>4*'[1]Recon_Gas Production '!$F$114</f>
        <v>440925.22792051506</v>
      </c>
      <c r="J344" s="297">
        <f>'[1]2.1_Recon_Crude Lifting'!$H$119</f>
        <v>1988861</v>
      </c>
      <c r="K344" s="525"/>
      <c r="L344" s="525"/>
      <c r="M344" s="668"/>
      <c r="N344" s="670"/>
      <c r="O344" s="525"/>
      <c r="P344" s="525"/>
      <c r="Q344" s="525"/>
      <c r="R344" s="525"/>
      <c r="S344" s="525"/>
      <c r="T344" s="525"/>
      <c r="U344" s="525"/>
      <c r="V344" s="525"/>
      <c r="W344" s="525"/>
      <c r="X344" s="525"/>
      <c r="Y344" s="525"/>
      <c r="Z344" s="525"/>
      <c r="AA344" s="525"/>
      <c r="AB344" s="525"/>
      <c r="AC344" s="525"/>
      <c r="AD344" s="525"/>
      <c r="AE344" s="525"/>
      <c r="AF344" s="525"/>
      <c r="AG344" s="525"/>
      <c r="AH344" s="525"/>
      <c r="AI344" s="525"/>
      <c r="AJ344" s="525"/>
      <c r="AK344" s="531"/>
      <c r="AL344" s="7"/>
    </row>
    <row r="345" spans="1:38" ht="18" customHeight="1">
      <c r="A345" s="600"/>
      <c r="B345" s="593"/>
      <c r="C345" s="622"/>
      <c r="D345" s="525"/>
      <c r="E345" s="525"/>
      <c r="F345" s="525"/>
      <c r="G345" s="40" t="s">
        <v>190</v>
      </c>
      <c r="H345" s="40"/>
      <c r="I345" s="525"/>
      <c r="J345" s="297">
        <f>'[1]2.1_Recon_Crude Lifting'!$H$120</f>
        <v>2036805</v>
      </c>
      <c r="K345" s="525"/>
      <c r="L345" s="525"/>
      <c r="M345" s="668"/>
      <c r="N345" s="670"/>
      <c r="O345" s="525"/>
      <c r="P345" s="525"/>
      <c r="Q345" s="525"/>
      <c r="R345" s="525"/>
      <c r="S345" s="525"/>
      <c r="T345" s="525"/>
      <c r="U345" s="525"/>
      <c r="V345" s="525"/>
      <c r="W345" s="525"/>
      <c r="X345" s="525"/>
      <c r="Y345" s="525"/>
      <c r="Z345" s="525"/>
      <c r="AA345" s="525"/>
      <c r="AB345" s="525"/>
      <c r="AC345" s="525"/>
      <c r="AD345" s="525"/>
      <c r="AE345" s="525"/>
      <c r="AF345" s="525"/>
      <c r="AG345" s="525"/>
      <c r="AH345" s="525"/>
      <c r="AI345" s="525"/>
      <c r="AJ345" s="525"/>
      <c r="AK345" s="531"/>
      <c r="AL345" s="7"/>
    </row>
    <row r="346" spans="1:38" ht="18" customHeight="1">
      <c r="A346" s="600"/>
      <c r="B346" s="593"/>
      <c r="C346" s="622"/>
      <c r="D346" s="525"/>
      <c r="E346" s="525"/>
      <c r="F346" s="525"/>
      <c r="G346" s="40" t="s">
        <v>373</v>
      </c>
      <c r="H346" s="40">
        <f>0.4*'[1]3.1_Recon_Fis_Prod_NUPRC+Coy'!$F$91</f>
        <v>1895187.2000000002</v>
      </c>
      <c r="I346" s="525"/>
      <c r="J346" s="297">
        <f>'[1]2.1_Recon_Crude Lifting'!$H$121</f>
        <v>3105516</v>
      </c>
      <c r="K346" s="525"/>
      <c r="L346" s="525"/>
      <c r="M346" s="668"/>
      <c r="N346" s="670"/>
      <c r="O346" s="525"/>
      <c r="P346" s="525"/>
      <c r="Q346" s="525"/>
      <c r="R346" s="525"/>
      <c r="S346" s="525"/>
      <c r="T346" s="525"/>
      <c r="U346" s="525"/>
      <c r="V346" s="525"/>
      <c r="W346" s="525"/>
      <c r="X346" s="525"/>
      <c r="Y346" s="525"/>
      <c r="Z346" s="525"/>
      <c r="AA346" s="525"/>
      <c r="AB346" s="525"/>
      <c r="AC346" s="525"/>
      <c r="AD346" s="525"/>
      <c r="AE346" s="525"/>
      <c r="AF346" s="525"/>
      <c r="AG346" s="525"/>
      <c r="AH346" s="525"/>
      <c r="AI346" s="525"/>
      <c r="AJ346" s="525"/>
      <c r="AK346" s="531"/>
      <c r="AL346" s="7"/>
    </row>
    <row r="347" spans="1:38" ht="18" customHeight="1">
      <c r="A347" s="600"/>
      <c r="B347" s="593"/>
      <c r="C347" s="623"/>
      <c r="D347" s="557"/>
      <c r="E347" s="557"/>
      <c r="F347" s="557"/>
      <c r="G347" s="247" t="s">
        <v>403</v>
      </c>
      <c r="H347" s="167"/>
      <c r="I347" s="525"/>
      <c r="J347" s="331">
        <f>'[1]2.1_Recon_Crude Lifting'!$H$122</f>
        <v>995675</v>
      </c>
      <c r="K347" s="557"/>
      <c r="L347" s="557"/>
      <c r="M347" s="576"/>
      <c r="N347" s="671"/>
      <c r="O347" s="557"/>
      <c r="P347" s="557"/>
      <c r="Q347" s="557"/>
      <c r="R347" s="557"/>
      <c r="S347" s="557"/>
      <c r="T347" s="557"/>
      <c r="U347" s="557"/>
      <c r="V347" s="557"/>
      <c r="W347" s="557"/>
      <c r="X347" s="557"/>
      <c r="Y347" s="557"/>
      <c r="Z347" s="557"/>
      <c r="AA347" s="557"/>
      <c r="AB347" s="557"/>
      <c r="AC347" s="557"/>
      <c r="AD347" s="557"/>
      <c r="AE347" s="557"/>
      <c r="AF347" s="557"/>
      <c r="AG347" s="557"/>
      <c r="AH347" s="557"/>
      <c r="AI347" s="557"/>
      <c r="AJ347" s="557"/>
      <c r="AK347" s="665"/>
      <c r="AL347" s="7"/>
    </row>
    <row r="348" spans="1:38" ht="18" customHeight="1">
      <c r="A348" s="600"/>
      <c r="B348" s="593"/>
      <c r="C348" s="623"/>
      <c r="D348" s="557"/>
      <c r="E348" s="557"/>
      <c r="F348" s="557"/>
      <c r="G348" s="247" t="s">
        <v>369</v>
      </c>
      <c r="H348" s="167"/>
      <c r="I348" s="525"/>
      <c r="J348" s="331">
        <f>'[1]2.1_Recon_Crude Lifting'!$H$123</f>
        <v>3064568</v>
      </c>
      <c r="K348" s="557"/>
      <c r="L348" s="557"/>
      <c r="M348" s="576"/>
      <c r="N348" s="671"/>
      <c r="O348" s="557"/>
      <c r="P348" s="557"/>
      <c r="Q348" s="557"/>
      <c r="R348" s="557"/>
      <c r="S348" s="557"/>
      <c r="T348" s="557"/>
      <c r="U348" s="557"/>
      <c r="V348" s="557"/>
      <c r="W348" s="557"/>
      <c r="X348" s="557"/>
      <c r="Y348" s="557"/>
      <c r="Z348" s="557"/>
      <c r="AA348" s="557"/>
      <c r="AB348" s="557"/>
      <c r="AC348" s="557"/>
      <c r="AD348" s="557"/>
      <c r="AE348" s="557"/>
      <c r="AF348" s="557"/>
      <c r="AG348" s="557"/>
      <c r="AH348" s="557"/>
      <c r="AI348" s="557"/>
      <c r="AJ348" s="557"/>
      <c r="AK348" s="665"/>
      <c r="AL348" s="7"/>
    </row>
    <row r="349" spans="1:38" ht="18.75" customHeight="1">
      <c r="A349" s="661"/>
      <c r="B349" s="593"/>
      <c r="C349" s="624"/>
      <c r="D349" s="558"/>
      <c r="E349" s="558"/>
      <c r="F349" s="558"/>
      <c r="G349" s="329" t="s">
        <v>434</v>
      </c>
      <c r="H349" s="168">
        <f>0.4*'[1]3.1_Recon_Fis_Prod_NUPRC+Coy'!$F$92</f>
        <v>14458436</v>
      </c>
      <c r="I349" s="526"/>
      <c r="J349" s="332">
        <f>'[1]2.1_Recon_Crude Lifting'!$H$124</f>
        <v>14204719</v>
      </c>
      <c r="K349" s="558"/>
      <c r="L349" s="558"/>
      <c r="M349" s="577"/>
      <c r="N349" s="672"/>
      <c r="O349" s="558"/>
      <c r="P349" s="558"/>
      <c r="Q349" s="558"/>
      <c r="R349" s="558"/>
      <c r="S349" s="558"/>
      <c r="T349" s="558"/>
      <c r="U349" s="558"/>
      <c r="V349" s="558"/>
      <c r="W349" s="558"/>
      <c r="X349" s="558"/>
      <c r="Y349" s="558"/>
      <c r="Z349" s="558"/>
      <c r="AA349" s="558"/>
      <c r="AB349" s="558"/>
      <c r="AC349" s="558"/>
      <c r="AD349" s="558"/>
      <c r="AE349" s="558"/>
      <c r="AF349" s="558"/>
      <c r="AG349" s="558"/>
      <c r="AH349" s="558"/>
      <c r="AI349" s="558"/>
      <c r="AJ349" s="558"/>
      <c r="AK349" s="666"/>
      <c r="AL349" s="7"/>
    </row>
    <row r="350" spans="1:38" ht="18" customHeight="1">
      <c r="A350" s="599" t="s">
        <v>108</v>
      </c>
      <c r="B350" s="593" t="s">
        <v>437</v>
      </c>
      <c r="C350" s="607" t="s">
        <v>109</v>
      </c>
      <c r="D350" s="559"/>
      <c r="E350" s="559"/>
      <c r="F350" s="559"/>
      <c r="G350" s="40" t="s">
        <v>416</v>
      </c>
      <c r="H350" s="35"/>
      <c r="I350" s="749">
        <f>6*'[1]Recon_Gas Production '!$F$115</f>
        <v>922471.43225248391</v>
      </c>
      <c r="J350" s="169"/>
      <c r="K350" s="559"/>
      <c r="L350" s="559"/>
      <c r="M350" s="685"/>
      <c r="N350" s="686"/>
      <c r="O350" s="559"/>
      <c r="P350" s="559"/>
      <c r="Q350" s="559"/>
      <c r="R350" s="559"/>
      <c r="S350" s="559"/>
      <c r="T350" s="559"/>
      <c r="U350" s="559"/>
      <c r="V350" s="559"/>
      <c r="W350" s="559"/>
      <c r="X350" s="559"/>
      <c r="Y350" s="559"/>
      <c r="Z350" s="559"/>
      <c r="AA350" s="559"/>
      <c r="AB350" s="559"/>
      <c r="AC350" s="559"/>
      <c r="AD350" s="559"/>
      <c r="AE350" s="559"/>
      <c r="AF350" s="559"/>
      <c r="AG350" s="559"/>
      <c r="AH350" s="559"/>
      <c r="AI350" s="559"/>
      <c r="AJ350" s="559"/>
      <c r="AK350" s="674"/>
      <c r="AL350" s="7"/>
    </row>
    <row r="351" spans="1:38" ht="18" customHeight="1">
      <c r="A351" s="600"/>
      <c r="B351" s="593"/>
      <c r="C351" s="608"/>
      <c r="D351" s="525"/>
      <c r="E351" s="525"/>
      <c r="F351" s="525"/>
      <c r="G351" s="40" t="s">
        <v>190</v>
      </c>
      <c r="H351" s="40"/>
      <c r="I351" s="525"/>
      <c r="J351" s="15"/>
      <c r="K351" s="525"/>
      <c r="L351" s="525"/>
      <c r="M351" s="668"/>
      <c r="N351" s="670"/>
      <c r="O351" s="525"/>
      <c r="P351" s="525"/>
      <c r="Q351" s="525"/>
      <c r="R351" s="525"/>
      <c r="S351" s="525"/>
      <c r="T351" s="525"/>
      <c r="U351" s="525"/>
      <c r="V351" s="525"/>
      <c r="W351" s="525"/>
      <c r="X351" s="525"/>
      <c r="Y351" s="525"/>
      <c r="Z351" s="525"/>
      <c r="AA351" s="525"/>
      <c r="AB351" s="525"/>
      <c r="AC351" s="525"/>
      <c r="AD351" s="525"/>
      <c r="AE351" s="525"/>
      <c r="AF351" s="525"/>
      <c r="AG351" s="525"/>
      <c r="AH351" s="525"/>
      <c r="AI351" s="525"/>
      <c r="AJ351" s="525"/>
      <c r="AK351" s="531"/>
      <c r="AL351" s="7"/>
    </row>
    <row r="352" spans="1:38" ht="18" customHeight="1">
      <c r="A352" s="600"/>
      <c r="B352" s="593"/>
      <c r="C352" s="608"/>
      <c r="D352" s="525"/>
      <c r="E352" s="525"/>
      <c r="F352" s="525"/>
      <c r="G352" s="40" t="s">
        <v>373</v>
      </c>
      <c r="H352" s="40"/>
      <c r="I352" s="525"/>
      <c r="J352" s="15"/>
      <c r="K352" s="525"/>
      <c r="L352" s="525"/>
      <c r="M352" s="668"/>
      <c r="N352" s="670"/>
      <c r="O352" s="525"/>
      <c r="P352" s="525"/>
      <c r="Q352" s="525"/>
      <c r="R352" s="525"/>
      <c r="S352" s="525"/>
      <c r="T352" s="525"/>
      <c r="U352" s="525"/>
      <c r="V352" s="525"/>
      <c r="W352" s="525"/>
      <c r="X352" s="525"/>
      <c r="Y352" s="525"/>
      <c r="Z352" s="525"/>
      <c r="AA352" s="525"/>
      <c r="AB352" s="525"/>
      <c r="AC352" s="525"/>
      <c r="AD352" s="525"/>
      <c r="AE352" s="525"/>
      <c r="AF352" s="525"/>
      <c r="AG352" s="525"/>
      <c r="AH352" s="525"/>
      <c r="AI352" s="525"/>
      <c r="AJ352" s="525"/>
      <c r="AK352" s="531"/>
      <c r="AL352" s="7"/>
    </row>
    <row r="353" spans="1:38" ht="18" customHeight="1">
      <c r="A353" s="600"/>
      <c r="B353" s="593"/>
      <c r="C353" s="608"/>
      <c r="D353" s="525"/>
      <c r="E353" s="525"/>
      <c r="F353" s="525"/>
      <c r="G353" s="40" t="s">
        <v>403</v>
      </c>
      <c r="H353" s="40"/>
      <c r="I353" s="525"/>
      <c r="J353" s="15"/>
      <c r="K353" s="525"/>
      <c r="L353" s="525"/>
      <c r="M353" s="668"/>
      <c r="N353" s="670"/>
      <c r="O353" s="525"/>
      <c r="P353" s="525"/>
      <c r="Q353" s="525"/>
      <c r="R353" s="525"/>
      <c r="S353" s="525"/>
      <c r="T353" s="525"/>
      <c r="U353" s="525"/>
      <c r="V353" s="525"/>
      <c r="W353" s="525"/>
      <c r="X353" s="525"/>
      <c r="Y353" s="525"/>
      <c r="Z353" s="525"/>
      <c r="AA353" s="525"/>
      <c r="AB353" s="525"/>
      <c r="AC353" s="525"/>
      <c r="AD353" s="525"/>
      <c r="AE353" s="525"/>
      <c r="AF353" s="525"/>
      <c r="AG353" s="525"/>
      <c r="AH353" s="525"/>
      <c r="AI353" s="525"/>
      <c r="AJ353" s="525"/>
      <c r="AK353" s="531"/>
      <c r="AL353" s="7"/>
    </row>
    <row r="354" spans="1:38" ht="18" customHeight="1">
      <c r="A354" s="600"/>
      <c r="B354" s="593"/>
      <c r="C354" s="608"/>
      <c r="D354" s="525"/>
      <c r="E354" s="525"/>
      <c r="F354" s="525"/>
      <c r="G354" s="40" t="s">
        <v>369</v>
      </c>
      <c r="H354" s="40"/>
      <c r="I354" s="525"/>
      <c r="J354" s="15"/>
      <c r="K354" s="525"/>
      <c r="L354" s="525"/>
      <c r="M354" s="668"/>
      <c r="N354" s="670"/>
      <c r="O354" s="525"/>
      <c r="P354" s="525"/>
      <c r="Q354" s="525"/>
      <c r="R354" s="525"/>
      <c r="S354" s="525"/>
      <c r="T354" s="525"/>
      <c r="U354" s="525"/>
      <c r="V354" s="525"/>
      <c r="W354" s="525"/>
      <c r="X354" s="525"/>
      <c r="Y354" s="525"/>
      <c r="Z354" s="525"/>
      <c r="AA354" s="525"/>
      <c r="AB354" s="525"/>
      <c r="AC354" s="525"/>
      <c r="AD354" s="525"/>
      <c r="AE354" s="525"/>
      <c r="AF354" s="525"/>
      <c r="AG354" s="525"/>
      <c r="AH354" s="525"/>
      <c r="AI354" s="525"/>
      <c r="AJ354" s="525"/>
      <c r="AK354" s="531"/>
      <c r="AL354" s="7"/>
    </row>
    <row r="355" spans="1:38" ht="18" customHeight="1">
      <c r="A355" s="600"/>
      <c r="B355" s="593"/>
      <c r="C355" s="608"/>
      <c r="D355" s="525"/>
      <c r="E355" s="525"/>
      <c r="F355" s="525"/>
      <c r="G355" s="328" t="s">
        <v>434</v>
      </c>
      <c r="H355" s="40"/>
      <c r="I355" s="662"/>
      <c r="J355" s="15"/>
      <c r="K355" s="525"/>
      <c r="L355" s="525"/>
      <c r="M355" s="668"/>
      <c r="N355" s="670"/>
      <c r="O355" s="525"/>
      <c r="P355" s="525"/>
      <c r="Q355" s="525"/>
      <c r="R355" s="525"/>
      <c r="S355" s="525"/>
      <c r="T355" s="525"/>
      <c r="U355" s="525"/>
      <c r="V355" s="525"/>
      <c r="W355" s="525"/>
      <c r="X355" s="525"/>
      <c r="Y355" s="525"/>
      <c r="Z355" s="525"/>
      <c r="AA355" s="525"/>
      <c r="AB355" s="525"/>
      <c r="AC355" s="525"/>
      <c r="AD355" s="525"/>
      <c r="AE355" s="525"/>
      <c r="AF355" s="525"/>
      <c r="AG355" s="525"/>
      <c r="AH355" s="525"/>
      <c r="AI355" s="525"/>
      <c r="AJ355" s="525"/>
      <c r="AK355" s="531"/>
      <c r="AL355" s="7"/>
    </row>
    <row r="356" spans="1:38" ht="18" customHeight="1">
      <c r="A356" s="600"/>
      <c r="B356" s="593" t="s">
        <v>436</v>
      </c>
      <c r="C356" s="608"/>
      <c r="D356" s="525"/>
      <c r="E356" s="525"/>
      <c r="F356" s="525"/>
      <c r="G356" s="40" t="s">
        <v>416</v>
      </c>
      <c r="H356" s="40"/>
      <c r="I356" s="663">
        <f>0.4*'[1]Recon_Gas Production '!$F$115</f>
        <v>61498.095483498932</v>
      </c>
      <c r="J356" s="15"/>
      <c r="K356" s="525"/>
      <c r="L356" s="525"/>
      <c r="M356" s="668"/>
      <c r="N356" s="670"/>
      <c r="O356" s="525"/>
      <c r="P356" s="525"/>
      <c r="Q356" s="525"/>
      <c r="R356" s="525"/>
      <c r="S356" s="525"/>
      <c r="T356" s="525"/>
      <c r="U356" s="525"/>
      <c r="V356" s="525"/>
      <c r="W356" s="525"/>
      <c r="X356" s="525"/>
      <c r="Y356" s="525"/>
      <c r="Z356" s="525"/>
      <c r="AA356" s="525"/>
      <c r="AB356" s="525"/>
      <c r="AC356" s="525"/>
      <c r="AD356" s="525"/>
      <c r="AE356" s="525"/>
      <c r="AF356" s="525"/>
      <c r="AG356" s="525"/>
      <c r="AH356" s="525"/>
      <c r="AI356" s="525"/>
      <c r="AJ356" s="525"/>
      <c r="AK356" s="531"/>
      <c r="AL356" s="7"/>
    </row>
    <row r="357" spans="1:38" ht="18" customHeight="1">
      <c r="A357" s="600"/>
      <c r="B357" s="593"/>
      <c r="C357" s="608"/>
      <c r="D357" s="525"/>
      <c r="E357" s="525"/>
      <c r="F357" s="525"/>
      <c r="G357" s="40" t="s">
        <v>190</v>
      </c>
      <c r="H357" s="40"/>
      <c r="I357" s="525"/>
      <c r="J357" s="15"/>
      <c r="K357" s="525"/>
      <c r="L357" s="525"/>
      <c r="M357" s="668"/>
      <c r="N357" s="670"/>
      <c r="O357" s="525"/>
      <c r="P357" s="525"/>
      <c r="Q357" s="525"/>
      <c r="R357" s="525"/>
      <c r="S357" s="525"/>
      <c r="T357" s="525"/>
      <c r="U357" s="525"/>
      <c r="V357" s="525"/>
      <c r="W357" s="525"/>
      <c r="X357" s="525"/>
      <c r="Y357" s="525"/>
      <c r="Z357" s="525"/>
      <c r="AA357" s="525"/>
      <c r="AB357" s="525"/>
      <c r="AC357" s="525"/>
      <c r="AD357" s="525"/>
      <c r="AE357" s="525"/>
      <c r="AF357" s="525"/>
      <c r="AG357" s="525"/>
      <c r="AH357" s="525"/>
      <c r="AI357" s="525"/>
      <c r="AJ357" s="525"/>
      <c r="AK357" s="531"/>
      <c r="AL357" s="7"/>
    </row>
    <row r="358" spans="1:38" ht="18" customHeight="1">
      <c r="A358" s="600"/>
      <c r="B358" s="593"/>
      <c r="C358" s="608"/>
      <c r="D358" s="525"/>
      <c r="E358" s="525"/>
      <c r="F358" s="525"/>
      <c r="G358" s="40" t="s">
        <v>373</v>
      </c>
      <c r="H358" s="40"/>
      <c r="I358" s="525"/>
      <c r="J358" s="15"/>
      <c r="K358" s="525"/>
      <c r="L358" s="525"/>
      <c r="M358" s="668"/>
      <c r="N358" s="670"/>
      <c r="O358" s="525"/>
      <c r="P358" s="525"/>
      <c r="Q358" s="525"/>
      <c r="R358" s="525"/>
      <c r="S358" s="525"/>
      <c r="T358" s="525"/>
      <c r="U358" s="525"/>
      <c r="V358" s="525"/>
      <c r="W358" s="525"/>
      <c r="X358" s="525"/>
      <c r="Y358" s="525"/>
      <c r="Z358" s="525"/>
      <c r="AA358" s="525"/>
      <c r="AB358" s="525"/>
      <c r="AC358" s="525"/>
      <c r="AD358" s="525"/>
      <c r="AE358" s="525"/>
      <c r="AF358" s="525"/>
      <c r="AG358" s="525"/>
      <c r="AH358" s="525"/>
      <c r="AI358" s="525"/>
      <c r="AJ358" s="525"/>
      <c r="AK358" s="531"/>
      <c r="AL358" s="7"/>
    </row>
    <row r="359" spans="1:38" ht="18" customHeight="1">
      <c r="A359" s="600"/>
      <c r="B359" s="593"/>
      <c r="C359" s="608"/>
      <c r="D359" s="525"/>
      <c r="E359" s="525"/>
      <c r="F359" s="525"/>
      <c r="G359" s="247" t="s">
        <v>403</v>
      </c>
      <c r="H359" s="40"/>
      <c r="I359" s="525"/>
      <c r="J359" s="15"/>
      <c r="K359" s="525"/>
      <c r="L359" s="525"/>
      <c r="M359" s="668"/>
      <c r="N359" s="670"/>
      <c r="O359" s="525"/>
      <c r="P359" s="525"/>
      <c r="Q359" s="525"/>
      <c r="R359" s="525"/>
      <c r="S359" s="525"/>
      <c r="T359" s="525"/>
      <c r="U359" s="525"/>
      <c r="V359" s="525"/>
      <c r="W359" s="525"/>
      <c r="X359" s="525"/>
      <c r="Y359" s="525"/>
      <c r="Z359" s="525"/>
      <c r="AA359" s="525"/>
      <c r="AB359" s="525"/>
      <c r="AC359" s="525"/>
      <c r="AD359" s="525"/>
      <c r="AE359" s="525"/>
      <c r="AF359" s="525"/>
      <c r="AG359" s="525"/>
      <c r="AH359" s="525"/>
      <c r="AI359" s="525"/>
      <c r="AJ359" s="525"/>
      <c r="AK359" s="531"/>
      <c r="AL359" s="7"/>
    </row>
    <row r="360" spans="1:38" ht="18" customHeight="1">
      <c r="A360" s="600"/>
      <c r="B360" s="593"/>
      <c r="C360" s="608"/>
      <c r="D360" s="525"/>
      <c r="E360" s="525"/>
      <c r="F360" s="525"/>
      <c r="G360" s="247" t="s">
        <v>369</v>
      </c>
      <c r="H360" s="40"/>
      <c r="I360" s="525"/>
      <c r="J360" s="15"/>
      <c r="K360" s="525"/>
      <c r="L360" s="525"/>
      <c r="M360" s="668"/>
      <c r="N360" s="670"/>
      <c r="O360" s="525"/>
      <c r="P360" s="525"/>
      <c r="Q360" s="525"/>
      <c r="R360" s="525"/>
      <c r="S360" s="525"/>
      <c r="T360" s="525"/>
      <c r="U360" s="525"/>
      <c r="V360" s="525"/>
      <c r="W360" s="525"/>
      <c r="X360" s="525"/>
      <c r="Y360" s="525"/>
      <c r="Z360" s="525"/>
      <c r="AA360" s="525"/>
      <c r="AB360" s="525"/>
      <c r="AC360" s="525"/>
      <c r="AD360" s="525"/>
      <c r="AE360" s="525"/>
      <c r="AF360" s="525"/>
      <c r="AG360" s="525"/>
      <c r="AH360" s="525"/>
      <c r="AI360" s="525"/>
      <c r="AJ360" s="525"/>
      <c r="AK360" s="531"/>
      <c r="AL360" s="7"/>
    </row>
    <row r="361" spans="1:38" ht="21" customHeight="1">
      <c r="A361" s="661"/>
      <c r="B361" s="593"/>
      <c r="C361" s="624"/>
      <c r="D361" s="558"/>
      <c r="E361" s="558"/>
      <c r="F361" s="558"/>
      <c r="G361" s="329" t="s">
        <v>434</v>
      </c>
      <c r="H361" s="168"/>
      <c r="I361" s="526"/>
      <c r="J361" s="168"/>
      <c r="K361" s="558"/>
      <c r="L361" s="558"/>
      <c r="M361" s="577"/>
      <c r="N361" s="672"/>
      <c r="O361" s="558"/>
      <c r="P361" s="558"/>
      <c r="Q361" s="558"/>
      <c r="R361" s="558"/>
      <c r="S361" s="558"/>
      <c r="T361" s="558"/>
      <c r="U361" s="558"/>
      <c r="V361" s="558"/>
      <c r="W361" s="558"/>
      <c r="X361" s="558"/>
      <c r="Y361" s="558"/>
      <c r="Z361" s="558"/>
      <c r="AA361" s="558"/>
      <c r="AB361" s="558"/>
      <c r="AC361" s="558"/>
      <c r="AD361" s="558"/>
      <c r="AE361" s="558"/>
      <c r="AF361" s="558"/>
      <c r="AG361" s="558"/>
      <c r="AH361" s="558"/>
      <c r="AI361" s="558"/>
      <c r="AJ361" s="558"/>
      <c r="AK361" s="666"/>
      <c r="AL361" s="7"/>
    </row>
    <row r="362" spans="1:38" ht="18" customHeight="1">
      <c r="A362" s="762" t="s">
        <v>110</v>
      </c>
      <c r="B362" s="525" t="s">
        <v>437</v>
      </c>
      <c r="C362" s="559" t="s">
        <v>111</v>
      </c>
      <c r="D362" s="559"/>
      <c r="E362" s="559"/>
      <c r="F362" s="559"/>
      <c r="G362" s="40" t="s">
        <v>416</v>
      </c>
      <c r="H362" s="35"/>
      <c r="I362" s="749">
        <f>0.6*'[1]Recon_Gas Production '!$F$116</f>
        <v>1364.8917771619078</v>
      </c>
      <c r="J362" s="169"/>
      <c r="K362" s="559"/>
      <c r="L362" s="559"/>
      <c r="M362" s="685"/>
      <c r="N362" s="686"/>
      <c r="O362" s="559"/>
      <c r="P362" s="559"/>
      <c r="Q362" s="559"/>
      <c r="R362" s="559"/>
      <c r="S362" s="559"/>
      <c r="T362" s="559"/>
      <c r="U362" s="559"/>
      <c r="V362" s="559"/>
      <c r="W362" s="559"/>
      <c r="X362" s="559"/>
      <c r="Y362" s="559"/>
      <c r="Z362" s="559"/>
      <c r="AA362" s="559"/>
      <c r="AB362" s="559"/>
      <c r="AC362" s="559"/>
      <c r="AD362" s="559"/>
      <c r="AE362" s="559"/>
      <c r="AF362" s="559"/>
      <c r="AG362" s="559"/>
      <c r="AH362" s="559"/>
      <c r="AI362" s="559"/>
      <c r="AJ362" s="559"/>
      <c r="AK362" s="674"/>
      <c r="AL362" s="7"/>
    </row>
    <row r="363" spans="1:38" ht="18" customHeight="1">
      <c r="A363" s="660"/>
      <c r="B363" s="525"/>
      <c r="C363" s="525"/>
      <c r="D363" s="525"/>
      <c r="E363" s="525"/>
      <c r="F363" s="525"/>
      <c r="G363" s="40" t="s">
        <v>190</v>
      </c>
      <c r="H363" s="40"/>
      <c r="I363" s="525"/>
      <c r="J363" s="15"/>
      <c r="K363" s="525"/>
      <c r="L363" s="525"/>
      <c r="M363" s="668"/>
      <c r="N363" s="670"/>
      <c r="O363" s="525"/>
      <c r="P363" s="525"/>
      <c r="Q363" s="525"/>
      <c r="R363" s="525"/>
      <c r="S363" s="525"/>
      <c r="T363" s="525"/>
      <c r="U363" s="525"/>
      <c r="V363" s="525"/>
      <c r="W363" s="525"/>
      <c r="X363" s="525"/>
      <c r="Y363" s="525"/>
      <c r="Z363" s="525"/>
      <c r="AA363" s="525"/>
      <c r="AB363" s="525"/>
      <c r="AC363" s="525"/>
      <c r="AD363" s="525"/>
      <c r="AE363" s="525"/>
      <c r="AF363" s="525"/>
      <c r="AG363" s="525"/>
      <c r="AH363" s="525"/>
      <c r="AI363" s="525"/>
      <c r="AJ363" s="525"/>
      <c r="AK363" s="531"/>
      <c r="AL363" s="7"/>
    </row>
    <row r="364" spans="1:38" ht="18" customHeight="1">
      <c r="A364" s="660"/>
      <c r="B364" s="525"/>
      <c r="C364" s="525"/>
      <c r="D364" s="525"/>
      <c r="E364" s="525"/>
      <c r="F364" s="525"/>
      <c r="G364" s="40" t="s">
        <v>373</v>
      </c>
      <c r="H364" s="40"/>
      <c r="I364" s="525"/>
      <c r="J364" s="15"/>
      <c r="K364" s="525"/>
      <c r="L364" s="525"/>
      <c r="M364" s="668"/>
      <c r="N364" s="670"/>
      <c r="O364" s="525"/>
      <c r="P364" s="525"/>
      <c r="Q364" s="525"/>
      <c r="R364" s="525"/>
      <c r="S364" s="525"/>
      <c r="T364" s="525"/>
      <c r="U364" s="525"/>
      <c r="V364" s="525"/>
      <c r="W364" s="525"/>
      <c r="X364" s="525"/>
      <c r="Y364" s="525"/>
      <c r="Z364" s="525"/>
      <c r="AA364" s="525"/>
      <c r="AB364" s="525"/>
      <c r="AC364" s="525"/>
      <c r="AD364" s="525"/>
      <c r="AE364" s="525"/>
      <c r="AF364" s="525"/>
      <c r="AG364" s="525"/>
      <c r="AH364" s="525"/>
      <c r="AI364" s="525"/>
      <c r="AJ364" s="525"/>
      <c r="AK364" s="531"/>
      <c r="AL364" s="7"/>
    </row>
    <row r="365" spans="1:38" ht="18" customHeight="1">
      <c r="A365" s="660"/>
      <c r="B365" s="525"/>
      <c r="C365" s="525"/>
      <c r="D365" s="525"/>
      <c r="E365" s="525"/>
      <c r="F365" s="525"/>
      <c r="G365" s="40" t="s">
        <v>403</v>
      </c>
      <c r="H365" s="40"/>
      <c r="I365" s="525"/>
      <c r="J365" s="15"/>
      <c r="K365" s="525"/>
      <c r="L365" s="525"/>
      <c r="M365" s="668"/>
      <c r="N365" s="670"/>
      <c r="O365" s="525"/>
      <c r="P365" s="525"/>
      <c r="Q365" s="525"/>
      <c r="R365" s="525"/>
      <c r="S365" s="525"/>
      <c r="T365" s="525"/>
      <c r="U365" s="525"/>
      <c r="V365" s="525"/>
      <c r="W365" s="525"/>
      <c r="X365" s="525"/>
      <c r="Y365" s="525"/>
      <c r="Z365" s="525"/>
      <c r="AA365" s="525"/>
      <c r="AB365" s="525"/>
      <c r="AC365" s="525"/>
      <c r="AD365" s="525"/>
      <c r="AE365" s="525"/>
      <c r="AF365" s="525"/>
      <c r="AG365" s="525"/>
      <c r="AH365" s="525"/>
      <c r="AI365" s="525"/>
      <c r="AJ365" s="525"/>
      <c r="AK365" s="531"/>
      <c r="AL365" s="7"/>
    </row>
    <row r="366" spans="1:38" ht="18" customHeight="1">
      <c r="A366" s="660"/>
      <c r="B366" s="525"/>
      <c r="C366" s="525"/>
      <c r="D366" s="525"/>
      <c r="E366" s="525"/>
      <c r="F366" s="525"/>
      <c r="G366" s="40" t="s">
        <v>369</v>
      </c>
      <c r="H366" s="40"/>
      <c r="I366" s="525"/>
      <c r="J366" s="15"/>
      <c r="K366" s="525"/>
      <c r="L366" s="525"/>
      <c r="M366" s="668"/>
      <c r="N366" s="670"/>
      <c r="O366" s="525"/>
      <c r="P366" s="525"/>
      <c r="Q366" s="525"/>
      <c r="R366" s="525"/>
      <c r="S366" s="525"/>
      <c r="T366" s="525"/>
      <c r="U366" s="525"/>
      <c r="V366" s="525"/>
      <c r="W366" s="525"/>
      <c r="X366" s="525"/>
      <c r="Y366" s="525"/>
      <c r="Z366" s="525"/>
      <c r="AA366" s="525"/>
      <c r="AB366" s="525"/>
      <c r="AC366" s="525"/>
      <c r="AD366" s="525"/>
      <c r="AE366" s="525"/>
      <c r="AF366" s="525"/>
      <c r="AG366" s="525"/>
      <c r="AH366" s="525"/>
      <c r="AI366" s="525"/>
      <c r="AJ366" s="525"/>
      <c r="AK366" s="531"/>
      <c r="AL366" s="7"/>
    </row>
    <row r="367" spans="1:38" ht="18" customHeight="1">
      <c r="A367" s="660"/>
      <c r="B367" s="525"/>
      <c r="C367" s="525"/>
      <c r="D367" s="525"/>
      <c r="E367" s="525"/>
      <c r="F367" s="525"/>
      <c r="G367" s="328" t="s">
        <v>434</v>
      </c>
      <c r="H367" s="40"/>
      <c r="I367" s="662"/>
      <c r="J367" s="15"/>
      <c r="K367" s="525"/>
      <c r="L367" s="525"/>
      <c r="M367" s="668"/>
      <c r="N367" s="670"/>
      <c r="O367" s="525"/>
      <c r="P367" s="525"/>
      <c r="Q367" s="525"/>
      <c r="R367" s="525"/>
      <c r="S367" s="525"/>
      <c r="T367" s="525"/>
      <c r="U367" s="525"/>
      <c r="V367" s="525"/>
      <c r="W367" s="525"/>
      <c r="X367" s="525"/>
      <c r="Y367" s="525"/>
      <c r="Z367" s="525"/>
      <c r="AA367" s="525"/>
      <c r="AB367" s="525"/>
      <c r="AC367" s="525"/>
      <c r="AD367" s="525"/>
      <c r="AE367" s="525"/>
      <c r="AF367" s="525"/>
      <c r="AG367" s="525"/>
      <c r="AH367" s="525"/>
      <c r="AI367" s="525"/>
      <c r="AJ367" s="525"/>
      <c r="AK367" s="531"/>
      <c r="AL367" s="7"/>
    </row>
    <row r="368" spans="1:38" ht="18" customHeight="1">
      <c r="A368" s="600"/>
      <c r="B368" s="593" t="s">
        <v>436</v>
      </c>
      <c r="C368" s="608"/>
      <c r="D368" s="525"/>
      <c r="E368" s="525"/>
      <c r="F368" s="525"/>
      <c r="G368" s="40" t="s">
        <v>416</v>
      </c>
      <c r="H368" s="40"/>
      <c r="I368" s="663">
        <f>0.4*'[1]Recon_Gas Production '!$F$116</f>
        <v>909.92785144127197</v>
      </c>
      <c r="J368" s="15"/>
      <c r="K368" s="525"/>
      <c r="L368" s="525"/>
      <c r="M368" s="668"/>
      <c r="N368" s="670"/>
      <c r="O368" s="525"/>
      <c r="P368" s="525"/>
      <c r="Q368" s="525"/>
      <c r="R368" s="525"/>
      <c r="S368" s="525"/>
      <c r="T368" s="525"/>
      <c r="U368" s="525"/>
      <c r="V368" s="525"/>
      <c r="W368" s="525"/>
      <c r="X368" s="525"/>
      <c r="Y368" s="525"/>
      <c r="Z368" s="525"/>
      <c r="AA368" s="525"/>
      <c r="AB368" s="525"/>
      <c r="AC368" s="525"/>
      <c r="AD368" s="525"/>
      <c r="AE368" s="525"/>
      <c r="AF368" s="525"/>
      <c r="AG368" s="525"/>
      <c r="AH368" s="525"/>
      <c r="AI368" s="525"/>
      <c r="AJ368" s="525"/>
      <c r="AK368" s="531"/>
      <c r="AL368" s="7"/>
    </row>
    <row r="369" spans="1:38" ht="18" customHeight="1">
      <c r="A369" s="600"/>
      <c r="B369" s="593"/>
      <c r="C369" s="608"/>
      <c r="D369" s="525"/>
      <c r="E369" s="525"/>
      <c r="F369" s="525"/>
      <c r="G369" s="40" t="s">
        <v>190</v>
      </c>
      <c r="H369" s="40"/>
      <c r="I369" s="525"/>
      <c r="J369" s="15"/>
      <c r="K369" s="525"/>
      <c r="L369" s="525"/>
      <c r="M369" s="668"/>
      <c r="N369" s="670"/>
      <c r="O369" s="525"/>
      <c r="P369" s="525"/>
      <c r="Q369" s="525"/>
      <c r="R369" s="525"/>
      <c r="S369" s="525"/>
      <c r="T369" s="525"/>
      <c r="U369" s="525"/>
      <c r="V369" s="525"/>
      <c r="W369" s="525"/>
      <c r="X369" s="525"/>
      <c r="Y369" s="525"/>
      <c r="Z369" s="525"/>
      <c r="AA369" s="525"/>
      <c r="AB369" s="525"/>
      <c r="AC369" s="525"/>
      <c r="AD369" s="525"/>
      <c r="AE369" s="525"/>
      <c r="AF369" s="525"/>
      <c r="AG369" s="525"/>
      <c r="AH369" s="525"/>
      <c r="AI369" s="525"/>
      <c r="AJ369" s="525"/>
      <c r="AK369" s="531"/>
      <c r="AL369" s="7"/>
    </row>
    <row r="370" spans="1:38" ht="18" customHeight="1">
      <c r="A370" s="600"/>
      <c r="B370" s="593"/>
      <c r="C370" s="608"/>
      <c r="D370" s="525"/>
      <c r="E370" s="525"/>
      <c r="F370" s="525"/>
      <c r="G370" s="40" t="s">
        <v>373</v>
      </c>
      <c r="H370" s="40"/>
      <c r="I370" s="525"/>
      <c r="J370" s="15"/>
      <c r="K370" s="525"/>
      <c r="L370" s="525"/>
      <c r="M370" s="668"/>
      <c r="N370" s="670"/>
      <c r="O370" s="525"/>
      <c r="P370" s="525"/>
      <c r="Q370" s="525"/>
      <c r="R370" s="525"/>
      <c r="S370" s="525"/>
      <c r="T370" s="525"/>
      <c r="U370" s="525"/>
      <c r="V370" s="525"/>
      <c r="W370" s="525"/>
      <c r="X370" s="525"/>
      <c r="Y370" s="525"/>
      <c r="Z370" s="525"/>
      <c r="AA370" s="525"/>
      <c r="AB370" s="525"/>
      <c r="AC370" s="525"/>
      <c r="AD370" s="525"/>
      <c r="AE370" s="525"/>
      <c r="AF370" s="525"/>
      <c r="AG370" s="525"/>
      <c r="AH370" s="525"/>
      <c r="AI370" s="525"/>
      <c r="AJ370" s="525"/>
      <c r="AK370" s="531"/>
      <c r="AL370" s="7"/>
    </row>
    <row r="371" spans="1:38" ht="18" customHeight="1">
      <c r="A371" s="600"/>
      <c r="B371" s="593"/>
      <c r="C371" s="623"/>
      <c r="D371" s="557"/>
      <c r="E371" s="557"/>
      <c r="F371" s="557"/>
      <c r="G371" s="247" t="s">
        <v>403</v>
      </c>
      <c r="H371" s="167"/>
      <c r="I371" s="525"/>
      <c r="J371" s="167"/>
      <c r="K371" s="557"/>
      <c r="L371" s="557"/>
      <c r="M371" s="576"/>
      <c r="N371" s="671"/>
      <c r="O371" s="557"/>
      <c r="P371" s="557"/>
      <c r="Q371" s="557"/>
      <c r="R371" s="557"/>
      <c r="S371" s="557"/>
      <c r="T371" s="557"/>
      <c r="U371" s="557"/>
      <c r="V371" s="557"/>
      <c r="W371" s="557"/>
      <c r="X371" s="557"/>
      <c r="Y371" s="557"/>
      <c r="Z371" s="557"/>
      <c r="AA371" s="557"/>
      <c r="AB371" s="557"/>
      <c r="AC371" s="557"/>
      <c r="AD371" s="557"/>
      <c r="AE371" s="557"/>
      <c r="AF371" s="557"/>
      <c r="AG371" s="557"/>
      <c r="AH371" s="557"/>
      <c r="AI371" s="557"/>
      <c r="AJ371" s="557"/>
      <c r="AK371" s="665"/>
      <c r="AL371" s="7"/>
    </row>
    <row r="372" spans="1:38" ht="18" customHeight="1">
      <c r="A372" s="600"/>
      <c r="B372" s="593"/>
      <c r="C372" s="623"/>
      <c r="D372" s="557"/>
      <c r="E372" s="557"/>
      <c r="F372" s="557"/>
      <c r="G372" s="247" t="s">
        <v>369</v>
      </c>
      <c r="H372" s="167"/>
      <c r="I372" s="525"/>
      <c r="J372" s="167"/>
      <c r="K372" s="557"/>
      <c r="L372" s="557"/>
      <c r="M372" s="576"/>
      <c r="N372" s="671"/>
      <c r="O372" s="557"/>
      <c r="P372" s="557"/>
      <c r="Q372" s="557"/>
      <c r="R372" s="557"/>
      <c r="S372" s="557"/>
      <c r="T372" s="557"/>
      <c r="U372" s="557"/>
      <c r="V372" s="557"/>
      <c r="W372" s="557"/>
      <c r="X372" s="557"/>
      <c r="Y372" s="557"/>
      <c r="Z372" s="557"/>
      <c r="AA372" s="557"/>
      <c r="AB372" s="557"/>
      <c r="AC372" s="557"/>
      <c r="AD372" s="557"/>
      <c r="AE372" s="557"/>
      <c r="AF372" s="557"/>
      <c r="AG372" s="557"/>
      <c r="AH372" s="557"/>
      <c r="AI372" s="557"/>
      <c r="AJ372" s="557"/>
      <c r="AK372" s="665"/>
      <c r="AL372" s="7"/>
    </row>
    <row r="373" spans="1:38" ht="18.75" customHeight="1" thickBot="1">
      <c r="A373" s="661"/>
      <c r="B373" s="593"/>
      <c r="C373" s="624"/>
      <c r="D373" s="558"/>
      <c r="E373" s="558"/>
      <c r="F373" s="558"/>
      <c r="G373" s="248" t="s">
        <v>434</v>
      </c>
      <c r="H373" s="168"/>
      <c r="I373" s="526"/>
      <c r="J373" s="168"/>
      <c r="K373" s="558"/>
      <c r="L373" s="558"/>
      <c r="M373" s="577"/>
      <c r="N373" s="672"/>
      <c r="O373" s="558"/>
      <c r="P373" s="558"/>
      <c r="Q373" s="558"/>
      <c r="R373" s="558"/>
      <c r="S373" s="558"/>
      <c r="T373" s="558"/>
      <c r="U373" s="558"/>
      <c r="V373" s="558"/>
      <c r="W373" s="558"/>
      <c r="X373" s="558"/>
      <c r="Y373" s="558"/>
      <c r="Z373" s="558"/>
      <c r="AA373" s="558"/>
      <c r="AB373" s="558"/>
      <c r="AC373" s="558"/>
      <c r="AD373" s="558"/>
      <c r="AE373" s="558"/>
      <c r="AF373" s="558"/>
      <c r="AG373" s="558"/>
      <c r="AH373" s="558"/>
      <c r="AI373" s="558"/>
      <c r="AJ373" s="558"/>
      <c r="AK373" s="666"/>
      <c r="AL373" s="7"/>
    </row>
    <row r="374" spans="1:38" ht="18" customHeight="1">
      <c r="A374" s="597" t="s">
        <v>112</v>
      </c>
      <c r="B374" s="525" t="s">
        <v>437</v>
      </c>
      <c r="C374" s="559" t="s">
        <v>113</v>
      </c>
      <c r="D374" s="559"/>
      <c r="E374" s="559"/>
      <c r="F374" s="559"/>
      <c r="G374" s="267" t="s">
        <v>416</v>
      </c>
      <c r="H374" s="35"/>
      <c r="I374" s="749">
        <f>0.6*'[1]Recon_Gas Production '!$F$117</f>
        <v>11262.756859647709</v>
      </c>
      <c r="J374" s="169"/>
      <c r="K374" s="559"/>
      <c r="L374" s="559"/>
      <c r="M374" s="685"/>
      <c r="N374" s="686"/>
      <c r="O374" s="559"/>
      <c r="P374" s="559"/>
      <c r="Q374" s="559"/>
      <c r="R374" s="559"/>
      <c r="S374" s="559"/>
      <c r="T374" s="559"/>
      <c r="U374" s="559"/>
      <c r="V374" s="559"/>
      <c r="W374" s="559"/>
      <c r="X374" s="559"/>
      <c r="Y374" s="559"/>
      <c r="Z374" s="559"/>
      <c r="AA374" s="559"/>
      <c r="AB374" s="559"/>
      <c r="AC374" s="559"/>
      <c r="AD374" s="559"/>
      <c r="AE374" s="559"/>
      <c r="AF374" s="559"/>
      <c r="AG374" s="559"/>
      <c r="AH374" s="559"/>
      <c r="AI374" s="559"/>
      <c r="AJ374" s="559"/>
      <c r="AK374" s="674"/>
      <c r="AL374" s="7"/>
    </row>
    <row r="375" spans="1:38" ht="18" customHeight="1">
      <c r="A375" s="529"/>
      <c r="B375" s="525"/>
      <c r="C375" s="525"/>
      <c r="D375" s="525"/>
      <c r="E375" s="525"/>
      <c r="F375" s="525"/>
      <c r="G375" s="40" t="s">
        <v>190</v>
      </c>
      <c r="H375" s="40"/>
      <c r="I375" s="525"/>
      <c r="J375" s="15"/>
      <c r="K375" s="525"/>
      <c r="L375" s="525"/>
      <c r="M375" s="668"/>
      <c r="N375" s="670"/>
      <c r="O375" s="525"/>
      <c r="P375" s="525"/>
      <c r="Q375" s="525"/>
      <c r="R375" s="525"/>
      <c r="S375" s="525"/>
      <c r="T375" s="525"/>
      <c r="U375" s="525"/>
      <c r="V375" s="525"/>
      <c r="W375" s="525"/>
      <c r="X375" s="525"/>
      <c r="Y375" s="525"/>
      <c r="Z375" s="525"/>
      <c r="AA375" s="525"/>
      <c r="AB375" s="525"/>
      <c r="AC375" s="525"/>
      <c r="AD375" s="525"/>
      <c r="AE375" s="525"/>
      <c r="AF375" s="525"/>
      <c r="AG375" s="525"/>
      <c r="AH375" s="525"/>
      <c r="AI375" s="525"/>
      <c r="AJ375" s="525"/>
      <c r="AK375" s="531"/>
      <c r="AL375" s="7"/>
    </row>
    <row r="376" spans="1:38" ht="18" customHeight="1">
      <c r="A376" s="529"/>
      <c r="B376" s="525"/>
      <c r="C376" s="525"/>
      <c r="D376" s="525"/>
      <c r="E376" s="525"/>
      <c r="F376" s="525"/>
      <c r="G376" s="40" t="s">
        <v>373</v>
      </c>
      <c r="H376" s="40"/>
      <c r="I376" s="525"/>
      <c r="J376" s="15"/>
      <c r="K376" s="525"/>
      <c r="L376" s="525"/>
      <c r="M376" s="668"/>
      <c r="N376" s="670"/>
      <c r="O376" s="525"/>
      <c r="P376" s="525"/>
      <c r="Q376" s="525"/>
      <c r="R376" s="525"/>
      <c r="S376" s="525"/>
      <c r="T376" s="525"/>
      <c r="U376" s="525"/>
      <c r="V376" s="525"/>
      <c r="W376" s="525"/>
      <c r="X376" s="525"/>
      <c r="Y376" s="525"/>
      <c r="Z376" s="525"/>
      <c r="AA376" s="525"/>
      <c r="AB376" s="525"/>
      <c r="AC376" s="525"/>
      <c r="AD376" s="525"/>
      <c r="AE376" s="525"/>
      <c r="AF376" s="525"/>
      <c r="AG376" s="525"/>
      <c r="AH376" s="525"/>
      <c r="AI376" s="525"/>
      <c r="AJ376" s="525"/>
      <c r="AK376" s="531"/>
      <c r="AL376" s="7"/>
    </row>
    <row r="377" spans="1:38" ht="18" customHeight="1">
      <c r="A377" s="529"/>
      <c r="B377" s="525"/>
      <c r="C377" s="525"/>
      <c r="D377" s="525"/>
      <c r="E377" s="525"/>
      <c r="F377" s="525"/>
      <c r="G377" s="40" t="s">
        <v>403</v>
      </c>
      <c r="H377" s="40"/>
      <c r="I377" s="525"/>
      <c r="J377" s="15"/>
      <c r="K377" s="525"/>
      <c r="L377" s="525"/>
      <c r="M377" s="668"/>
      <c r="N377" s="670"/>
      <c r="O377" s="525"/>
      <c r="P377" s="525"/>
      <c r="Q377" s="525"/>
      <c r="R377" s="525"/>
      <c r="S377" s="525"/>
      <c r="T377" s="525"/>
      <c r="U377" s="525"/>
      <c r="V377" s="525"/>
      <c r="W377" s="525"/>
      <c r="X377" s="525"/>
      <c r="Y377" s="525"/>
      <c r="Z377" s="525"/>
      <c r="AA377" s="525"/>
      <c r="AB377" s="525"/>
      <c r="AC377" s="525"/>
      <c r="AD377" s="525"/>
      <c r="AE377" s="525"/>
      <c r="AF377" s="525"/>
      <c r="AG377" s="525"/>
      <c r="AH377" s="525"/>
      <c r="AI377" s="525"/>
      <c r="AJ377" s="525"/>
      <c r="AK377" s="531"/>
      <c r="AL377" s="7"/>
    </row>
    <row r="378" spans="1:38" ht="18" customHeight="1">
      <c r="A378" s="529"/>
      <c r="B378" s="525"/>
      <c r="C378" s="525"/>
      <c r="D378" s="525"/>
      <c r="E378" s="525"/>
      <c r="F378" s="525"/>
      <c r="G378" s="40" t="s">
        <v>369</v>
      </c>
      <c r="H378" s="40"/>
      <c r="I378" s="525"/>
      <c r="J378" s="15"/>
      <c r="K378" s="525"/>
      <c r="L378" s="525"/>
      <c r="M378" s="668"/>
      <c r="N378" s="670"/>
      <c r="O378" s="525"/>
      <c r="P378" s="525"/>
      <c r="Q378" s="525"/>
      <c r="R378" s="525"/>
      <c r="S378" s="525"/>
      <c r="T378" s="525"/>
      <c r="U378" s="525"/>
      <c r="V378" s="525"/>
      <c r="W378" s="525"/>
      <c r="X378" s="525"/>
      <c r="Y378" s="525"/>
      <c r="Z378" s="525"/>
      <c r="AA378" s="525"/>
      <c r="AB378" s="525"/>
      <c r="AC378" s="525"/>
      <c r="AD378" s="525"/>
      <c r="AE378" s="525"/>
      <c r="AF378" s="525"/>
      <c r="AG378" s="525"/>
      <c r="AH378" s="525"/>
      <c r="AI378" s="525"/>
      <c r="AJ378" s="525"/>
      <c r="AK378" s="531"/>
      <c r="AL378" s="7"/>
    </row>
    <row r="379" spans="1:38" ht="18" customHeight="1">
      <c r="A379" s="529"/>
      <c r="B379" s="525"/>
      <c r="C379" s="525"/>
      <c r="D379" s="525"/>
      <c r="E379" s="525"/>
      <c r="F379" s="525"/>
      <c r="G379" s="328" t="s">
        <v>434</v>
      </c>
      <c r="H379" s="40"/>
      <c r="I379" s="662"/>
      <c r="J379" s="15"/>
      <c r="K379" s="525"/>
      <c r="L379" s="525"/>
      <c r="M379" s="668"/>
      <c r="N379" s="670"/>
      <c r="O379" s="525"/>
      <c r="P379" s="525"/>
      <c r="Q379" s="525"/>
      <c r="R379" s="525"/>
      <c r="S379" s="525"/>
      <c r="T379" s="525"/>
      <c r="U379" s="525"/>
      <c r="V379" s="525"/>
      <c r="W379" s="525"/>
      <c r="X379" s="525"/>
      <c r="Y379" s="525"/>
      <c r="Z379" s="525"/>
      <c r="AA379" s="525"/>
      <c r="AB379" s="525"/>
      <c r="AC379" s="525"/>
      <c r="AD379" s="525"/>
      <c r="AE379" s="525"/>
      <c r="AF379" s="525"/>
      <c r="AG379" s="525"/>
      <c r="AH379" s="525"/>
      <c r="AI379" s="525"/>
      <c r="AJ379" s="525"/>
      <c r="AK379" s="531"/>
      <c r="AL379" s="7"/>
    </row>
    <row r="380" spans="1:38" ht="18" customHeight="1">
      <c r="A380" s="533"/>
      <c r="B380" s="598" t="s">
        <v>436</v>
      </c>
      <c r="C380" s="608"/>
      <c r="D380" s="525"/>
      <c r="E380" s="525"/>
      <c r="F380" s="525"/>
      <c r="G380" s="40" t="s">
        <v>416</v>
      </c>
      <c r="H380" s="40"/>
      <c r="I380" s="663">
        <f>0.4*'[1]Recon_Gas Production '!$F$117</f>
        <v>7508.504573098473</v>
      </c>
      <c r="J380" s="15"/>
      <c r="K380" s="525"/>
      <c r="L380" s="525"/>
      <c r="M380" s="668"/>
      <c r="N380" s="670"/>
      <c r="O380" s="525"/>
      <c r="P380" s="525"/>
      <c r="Q380" s="525"/>
      <c r="R380" s="525"/>
      <c r="S380" s="525"/>
      <c r="T380" s="525"/>
      <c r="U380" s="525"/>
      <c r="V380" s="525"/>
      <c r="W380" s="525"/>
      <c r="X380" s="525"/>
      <c r="Y380" s="525"/>
      <c r="Z380" s="525"/>
      <c r="AA380" s="525"/>
      <c r="AB380" s="525"/>
      <c r="AC380" s="525"/>
      <c r="AD380" s="525"/>
      <c r="AE380" s="525"/>
      <c r="AF380" s="525"/>
      <c r="AG380" s="525"/>
      <c r="AH380" s="525"/>
      <c r="AI380" s="525"/>
      <c r="AJ380" s="525"/>
      <c r="AK380" s="531"/>
      <c r="AL380" s="7"/>
    </row>
    <row r="381" spans="1:38" ht="18" customHeight="1">
      <c r="A381" s="533"/>
      <c r="B381" s="598"/>
      <c r="C381" s="608"/>
      <c r="D381" s="525"/>
      <c r="E381" s="525"/>
      <c r="F381" s="525"/>
      <c r="G381" s="40" t="s">
        <v>190</v>
      </c>
      <c r="H381" s="40"/>
      <c r="I381" s="525"/>
      <c r="J381" s="15"/>
      <c r="K381" s="525"/>
      <c r="L381" s="525"/>
      <c r="M381" s="668"/>
      <c r="N381" s="670"/>
      <c r="O381" s="525"/>
      <c r="P381" s="525"/>
      <c r="Q381" s="525"/>
      <c r="R381" s="525"/>
      <c r="S381" s="525"/>
      <c r="T381" s="525"/>
      <c r="U381" s="525"/>
      <c r="V381" s="525"/>
      <c r="W381" s="525"/>
      <c r="X381" s="525"/>
      <c r="Y381" s="525"/>
      <c r="Z381" s="525"/>
      <c r="AA381" s="525"/>
      <c r="AB381" s="525"/>
      <c r="AC381" s="525"/>
      <c r="AD381" s="525"/>
      <c r="AE381" s="525"/>
      <c r="AF381" s="525"/>
      <c r="AG381" s="525"/>
      <c r="AH381" s="525"/>
      <c r="AI381" s="525"/>
      <c r="AJ381" s="525"/>
      <c r="AK381" s="531"/>
      <c r="AL381" s="7"/>
    </row>
    <row r="382" spans="1:38" ht="18" customHeight="1">
      <c r="A382" s="533"/>
      <c r="B382" s="598"/>
      <c r="C382" s="608"/>
      <c r="D382" s="525"/>
      <c r="E382" s="525"/>
      <c r="F382" s="525"/>
      <c r="G382" s="40" t="s">
        <v>373</v>
      </c>
      <c r="H382" s="40"/>
      <c r="I382" s="525"/>
      <c r="J382" s="15"/>
      <c r="K382" s="525"/>
      <c r="L382" s="525"/>
      <c r="M382" s="668"/>
      <c r="N382" s="670"/>
      <c r="O382" s="525"/>
      <c r="P382" s="525"/>
      <c r="Q382" s="525"/>
      <c r="R382" s="525"/>
      <c r="S382" s="525"/>
      <c r="T382" s="525"/>
      <c r="U382" s="525"/>
      <c r="V382" s="525"/>
      <c r="W382" s="525"/>
      <c r="X382" s="525"/>
      <c r="Y382" s="525"/>
      <c r="Z382" s="525"/>
      <c r="AA382" s="525"/>
      <c r="AB382" s="525"/>
      <c r="AC382" s="525"/>
      <c r="AD382" s="525"/>
      <c r="AE382" s="525"/>
      <c r="AF382" s="525"/>
      <c r="AG382" s="525"/>
      <c r="AH382" s="525"/>
      <c r="AI382" s="525"/>
      <c r="AJ382" s="525"/>
      <c r="AK382" s="531"/>
      <c r="AL382" s="7"/>
    </row>
    <row r="383" spans="1:38" ht="18" customHeight="1">
      <c r="A383" s="533"/>
      <c r="B383" s="598"/>
      <c r="C383" s="623"/>
      <c r="D383" s="557"/>
      <c r="E383" s="557"/>
      <c r="F383" s="557"/>
      <c r="G383" s="247" t="s">
        <v>403</v>
      </c>
      <c r="H383" s="167"/>
      <c r="I383" s="525"/>
      <c r="J383" s="167"/>
      <c r="K383" s="557"/>
      <c r="L383" s="557"/>
      <c r="M383" s="576"/>
      <c r="N383" s="671"/>
      <c r="O383" s="557"/>
      <c r="P383" s="557"/>
      <c r="Q383" s="557"/>
      <c r="R383" s="557"/>
      <c r="S383" s="557"/>
      <c r="T383" s="557"/>
      <c r="U383" s="557"/>
      <c r="V383" s="557"/>
      <c r="W383" s="557"/>
      <c r="X383" s="557"/>
      <c r="Y383" s="557"/>
      <c r="Z383" s="557"/>
      <c r="AA383" s="557"/>
      <c r="AB383" s="557"/>
      <c r="AC383" s="557"/>
      <c r="AD383" s="557"/>
      <c r="AE383" s="557"/>
      <c r="AF383" s="557"/>
      <c r="AG383" s="557"/>
      <c r="AH383" s="557"/>
      <c r="AI383" s="557"/>
      <c r="AJ383" s="557"/>
      <c r="AK383" s="665"/>
      <c r="AL383" s="7"/>
    </row>
    <row r="384" spans="1:38" ht="18" customHeight="1">
      <c r="A384" s="533"/>
      <c r="B384" s="598"/>
      <c r="C384" s="623"/>
      <c r="D384" s="557"/>
      <c r="E384" s="557"/>
      <c r="F384" s="557"/>
      <c r="G384" s="247" t="s">
        <v>369</v>
      </c>
      <c r="H384" s="167"/>
      <c r="I384" s="525"/>
      <c r="J384" s="167"/>
      <c r="K384" s="557"/>
      <c r="L384" s="557"/>
      <c r="M384" s="576"/>
      <c r="N384" s="671"/>
      <c r="O384" s="557"/>
      <c r="P384" s="557"/>
      <c r="Q384" s="557"/>
      <c r="R384" s="557"/>
      <c r="S384" s="557"/>
      <c r="T384" s="557"/>
      <c r="U384" s="557"/>
      <c r="V384" s="557"/>
      <c r="W384" s="557"/>
      <c r="X384" s="557"/>
      <c r="Y384" s="557"/>
      <c r="Z384" s="557"/>
      <c r="AA384" s="557"/>
      <c r="AB384" s="557"/>
      <c r="AC384" s="557"/>
      <c r="AD384" s="557"/>
      <c r="AE384" s="557"/>
      <c r="AF384" s="557"/>
      <c r="AG384" s="557"/>
      <c r="AH384" s="557"/>
      <c r="AI384" s="557"/>
      <c r="AJ384" s="557"/>
      <c r="AK384" s="665"/>
      <c r="AL384" s="7"/>
    </row>
    <row r="385" spans="1:38" ht="18.75" customHeight="1">
      <c r="A385" s="534"/>
      <c r="B385" s="598"/>
      <c r="C385" s="624"/>
      <c r="D385" s="558"/>
      <c r="E385" s="558"/>
      <c r="F385" s="558"/>
      <c r="G385" s="248" t="s">
        <v>434</v>
      </c>
      <c r="H385" s="168"/>
      <c r="I385" s="526"/>
      <c r="J385" s="168"/>
      <c r="K385" s="558"/>
      <c r="L385" s="558"/>
      <c r="M385" s="577"/>
      <c r="N385" s="672"/>
      <c r="O385" s="558"/>
      <c r="P385" s="558"/>
      <c r="Q385" s="558"/>
      <c r="R385" s="558"/>
      <c r="S385" s="558"/>
      <c r="T385" s="558"/>
      <c r="U385" s="558"/>
      <c r="V385" s="558"/>
      <c r="W385" s="558"/>
      <c r="X385" s="558"/>
      <c r="Y385" s="558"/>
      <c r="Z385" s="558"/>
      <c r="AA385" s="558"/>
      <c r="AB385" s="558"/>
      <c r="AC385" s="558"/>
      <c r="AD385" s="558"/>
      <c r="AE385" s="558"/>
      <c r="AF385" s="558"/>
      <c r="AG385" s="558"/>
      <c r="AH385" s="558"/>
      <c r="AI385" s="558"/>
      <c r="AJ385" s="558"/>
      <c r="AK385" s="666"/>
      <c r="AL385" s="7"/>
    </row>
    <row r="386" spans="1:38" ht="15.75" customHeight="1">
      <c r="A386" s="17"/>
      <c r="B386" s="85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58"/>
      <c r="N386" s="59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437"/>
      <c r="AL386" s="7"/>
    </row>
    <row r="387" spans="1:38" ht="42" customHeight="1">
      <c r="A387" s="595" t="s">
        <v>311</v>
      </c>
      <c r="B387" s="549"/>
      <c r="C387" s="549"/>
      <c r="D387" s="549"/>
      <c r="E387" s="550"/>
      <c r="F387" s="46"/>
      <c r="G387" s="743"/>
      <c r="H387" s="549"/>
      <c r="I387" s="549"/>
      <c r="J387" s="549"/>
      <c r="K387" s="549"/>
      <c r="L387" s="549"/>
      <c r="M387" s="550"/>
      <c r="N387" s="743"/>
      <c r="O387" s="549"/>
      <c r="P387" s="549"/>
      <c r="Q387" s="549"/>
      <c r="R387" s="549"/>
      <c r="S387" s="549"/>
      <c r="T387" s="549"/>
      <c r="U387" s="549"/>
      <c r="V387" s="549"/>
      <c r="W387" s="549"/>
      <c r="X387" s="549"/>
      <c r="Y387" s="549"/>
      <c r="Z387" s="549"/>
      <c r="AA387" s="549"/>
      <c r="AB387" s="549"/>
      <c r="AC387" s="549"/>
      <c r="AD387" s="549"/>
      <c r="AE387" s="549"/>
      <c r="AF387" s="549"/>
      <c r="AG387" s="549"/>
      <c r="AH387" s="549"/>
      <c r="AI387" s="549"/>
      <c r="AJ387" s="549"/>
      <c r="AK387" s="550"/>
      <c r="AL387" s="7"/>
    </row>
    <row r="388" spans="1:38" ht="241.5" customHeight="1">
      <c r="A388" s="596"/>
      <c r="B388" s="550"/>
      <c r="C388" s="9" t="s">
        <v>0</v>
      </c>
      <c r="D388" s="9" t="s">
        <v>1</v>
      </c>
      <c r="E388" s="9" t="s">
        <v>2</v>
      </c>
      <c r="F388" s="9" t="s">
        <v>3</v>
      </c>
      <c r="G388" s="9" t="s">
        <v>4</v>
      </c>
      <c r="H388" s="9" t="s">
        <v>5</v>
      </c>
      <c r="I388" s="496" t="s">
        <v>6</v>
      </c>
      <c r="J388" s="222" t="s">
        <v>374</v>
      </c>
      <c r="K388" s="9" t="s">
        <v>7</v>
      </c>
      <c r="L388" s="41" t="s">
        <v>8</v>
      </c>
      <c r="M388" s="54" t="s">
        <v>76</v>
      </c>
      <c r="N388" s="55" t="s">
        <v>10</v>
      </c>
      <c r="O388" s="9" t="s">
        <v>11</v>
      </c>
      <c r="P388" s="9" t="s">
        <v>12</v>
      </c>
      <c r="Q388" s="9" t="s">
        <v>13</v>
      </c>
      <c r="R388" s="9" t="s">
        <v>14</v>
      </c>
      <c r="S388" s="9" t="s">
        <v>15</v>
      </c>
      <c r="T388" s="9" t="s">
        <v>16</v>
      </c>
      <c r="U388" s="9" t="s">
        <v>17</v>
      </c>
      <c r="V388" s="42" t="s">
        <v>18</v>
      </c>
      <c r="W388" s="9" t="s">
        <v>19</v>
      </c>
      <c r="X388" s="9" t="s">
        <v>20</v>
      </c>
      <c r="Y388" s="9" t="s">
        <v>21</v>
      </c>
      <c r="Z388" s="9" t="s">
        <v>22</v>
      </c>
      <c r="AA388" s="9" t="s">
        <v>23</v>
      </c>
      <c r="AB388" s="9" t="s">
        <v>24</v>
      </c>
      <c r="AC388" s="9" t="s">
        <v>25</v>
      </c>
      <c r="AD388" s="9" t="s">
        <v>26</v>
      </c>
      <c r="AE388" s="9" t="s">
        <v>27</v>
      </c>
      <c r="AF388" s="9" t="s">
        <v>28</v>
      </c>
      <c r="AG388" s="9" t="s">
        <v>29</v>
      </c>
      <c r="AH388" s="9" t="s">
        <v>30</v>
      </c>
      <c r="AI388" s="9" t="s">
        <v>31</v>
      </c>
      <c r="AJ388" s="9" t="s">
        <v>32</v>
      </c>
      <c r="AK388" s="9" t="s">
        <v>33</v>
      </c>
      <c r="AL388" s="7"/>
    </row>
    <row r="389" spans="1:38" ht="64.900000000000006" customHeight="1" thickBot="1">
      <c r="A389" s="572" t="s">
        <v>318</v>
      </c>
      <c r="B389" s="573"/>
      <c r="C389" s="573"/>
      <c r="D389" s="573"/>
      <c r="E389" s="573"/>
      <c r="F389" s="573"/>
      <c r="G389" s="573"/>
      <c r="H389" s="573"/>
      <c r="I389" s="573"/>
      <c r="J389" s="573"/>
      <c r="K389" s="573"/>
      <c r="L389" s="573"/>
      <c r="M389" s="574"/>
      <c r="N389" s="760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4"/>
      <c r="AL389" s="7"/>
    </row>
    <row r="390" spans="1:38" ht="31.9" customHeight="1">
      <c r="A390" s="81" t="s">
        <v>115</v>
      </c>
      <c r="B390" s="80"/>
      <c r="C390" s="75"/>
      <c r="D390" s="75"/>
      <c r="E390" s="75"/>
      <c r="F390" s="75"/>
      <c r="G390" s="75"/>
      <c r="H390" s="808">
        <f>SUM(H393:H400)</f>
        <v>58909603</v>
      </c>
      <c r="I390" s="810">
        <f>SUM(I393:I432)</f>
        <v>306857.57972000004</v>
      </c>
      <c r="J390" s="808">
        <f>SUM(J393:J400)</f>
        <v>60486081</v>
      </c>
      <c r="K390" s="75"/>
      <c r="L390" s="75"/>
      <c r="M390" s="75"/>
      <c r="N390" s="80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425"/>
      <c r="AL390" s="7"/>
    </row>
    <row r="391" spans="1:38" ht="29.5" customHeight="1" thickBot="1">
      <c r="A391" s="333" t="s">
        <v>116</v>
      </c>
      <c r="B391" s="238"/>
      <c r="C391" s="238"/>
      <c r="D391" s="238"/>
      <c r="E391" s="238"/>
      <c r="F391" s="238"/>
      <c r="G391" s="238"/>
      <c r="H391" s="809"/>
      <c r="I391" s="811"/>
      <c r="J391" s="809"/>
      <c r="K391" s="238"/>
      <c r="L391" s="238"/>
      <c r="M391" s="238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436"/>
      <c r="AL391" s="7"/>
    </row>
    <row r="392" spans="1:38" ht="31.15" customHeight="1" thickBot="1">
      <c r="A392" s="728" t="s">
        <v>319</v>
      </c>
      <c r="B392" s="692"/>
      <c r="C392" s="692"/>
      <c r="D392" s="692"/>
      <c r="E392" s="692"/>
      <c r="F392" s="692"/>
      <c r="G392" s="692"/>
      <c r="H392" s="692"/>
      <c r="I392" s="692"/>
      <c r="J392" s="692"/>
      <c r="K392" s="692"/>
      <c r="L392" s="692"/>
      <c r="M392" s="693"/>
      <c r="N392" s="761"/>
      <c r="O392" s="658"/>
      <c r="P392" s="658"/>
      <c r="Q392" s="658"/>
      <c r="R392" s="658"/>
      <c r="S392" s="658"/>
      <c r="T392" s="658"/>
      <c r="U392" s="658"/>
      <c r="V392" s="658"/>
      <c r="W392" s="658"/>
      <c r="X392" s="658"/>
      <c r="Y392" s="658"/>
      <c r="Z392" s="658"/>
      <c r="AA392" s="658"/>
      <c r="AB392" s="658"/>
      <c r="AC392" s="658"/>
      <c r="AD392" s="658"/>
      <c r="AE392" s="658"/>
      <c r="AF392" s="658"/>
      <c r="AG392" s="658"/>
      <c r="AH392" s="658"/>
      <c r="AI392" s="658"/>
      <c r="AJ392" s="658"/>
      <c r="AK392" s="624"/>
      <c r="AL392" s="7"/>
    </row>
    <row r="393" spans="1:38" ht="15.75" customHeight="1">
      <c r="A393" s="525" t="s">
        <v>117</v>
      </c>
      <c r="B393" s="527" t="s">
        <v>441</v>
      </c>
      <c r="C393" s="527" t="s">
        <v>118</v>
      </c>
      <c r="D393" s="525" t="s">
        <v>119</v>
      </c>
      <c r="E393" s="527" t="s">
        <v>120</v>
      </c>
      <c r="F393" s="563"/>
      <c r="G393" s="40" t="s">
        <v>118</v>
      </c>
      <c r="H393" s="335">
        <f>0.6*'[1]3.1_Recon_Fis_Prod_NUPRC+Coy'!$F$42</f>
        <v>28902138</v>
      </c>
      <c r="I393" s="750">
        <f>0.6*'[1]Recon_Gas Production '!$F$51</f>
        <v>87615.477360000004</v>
      </c>
      <c r="J393" s="335">
        <f>'[1]2.1_Recon_Crude Lifting'!$H$74</f>
        <v>29553796</v>
      </c>
      <c r="K393" s="563"/>
      <c r="L393" s="563"/>
      <c r="M393" s="759"/>
      <c r="N393" s="739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  <c r="Y393" s="562"/>
      <c r="Z393" s="562"/>
      <c r="AA393" s="562"/>
      <c r="AB393" s="562"/>
      <c r="AC393" s="562"/>
      <c r="AD393" s="562"/>
      <c r="AE393" s="562"/>
      <c r="AF393" s="562"/>
      <c r="AG393" s="562"/>
      <c r="AH393" s="673"/>
      <c r="AI393" s="673"/>
      <c r="AJ393" s="673"/>
      <c r="AK393" s="731"/>
      <c r="AL393" s="7"/>
    </row>
    <row r="394" spans="1:38" ht="15.75" customHeight="1">
      <c r="A394" s="525"/>
      <c r="B394" s="527"/>
      <c r="C394" s="527"/>
      <c r="D394" s="525"/>
      <c r="E394" s="527"/>
      <c r="F394" s="563"/>
      <c r="G394" s="40" t="s">
        <v>123</v>
      </c>
      <c r="H394" s="263">
        <f>0.6*'[1]3.1_Recon_Fis_Prod_NUPRC+Coy'!$F$41</f>
        <v>6443623.7999999998</v>
      </c>
      <c r="I394" s="543"/>
      <c r="J394" s="263">
        <f>'[1]2.1_Recon_Crude Lifting'!$H$75</f>
        <v>6594539</v>
      </c>
      <c r="K394" s="563"/>
      <c r="L394" s="563"/>
      <c r="M394" s="759"/>
      <c r="N394" s="742"/>
      <c r="O394" s="563"/>
      <c r="P394" s="563"/>
      <c r="Q394" s="563"/>
      <c r="R394" s="563"/>
      <c r="S394" s="563"/>
      <c r="T394" s="563"/>
      <c r="U394" s="563"/>
      <c r="V394" s="563"/>
      <c r="W394" s="563"/>
      <c r="X394" s="563"/>
      <c r="Y394" s="563"/>
      <c r="Z394" s="563"/>
      <c r="AA394" s="563"/>
      <c r="AB394" s="563"/>
      <c r="AC394" s="563"/>
      <c r="AD394" s="563"/>
      <c r="AE394" s="563"/>
      <c r="AF394" s="563"/>
      <c r="AG394" s="563"/>
      <c r="AH394" s="726"/>
      <c r="AI394" s="726"/>
      <c r="AJ394" s="726"/>
      <c r="AK394" s="732"/>
      <c r="AL394" s="7"/>
    </row>
    <row r="395" spans="1:38" ht="15.75" customHeight="1">
      <c r="A395" s="525"/>
      <c r="B395" s="527"/>
      <c r="C395" s="527"/>
      <c r="D395" s="525"/>
      <c r="E395" s="527"/>
      <c r="F395" s="563"/>
      <c r="G395" s="40" t="s">
        <v>121</v>
      </c>
      <c r="H395" s="263"/>
      <c r="I395" s="543"/>
      <c r="J395" s="263"/>
      <c r="K395" s="563"/>
      <c r="L395" s="563"/>
      <c r="M395" s="759"/>
      <c r="N395" s="742"/>
      <c r="O395" s="563"/>
      <c r="P395" s="563"/>
      <c r="Q395" s="563"/>
      <c r="R395" s="563"/>
      <c r="S395" s="563"/>
      <c r="T395" s="563"/>
      <c r="U395" s="563"/>
      <c r="V395" s="563"/>
      <c r="W395" s="563"/>
      <c r="X395" s="563"/>
      <c r="Y395" s="563"/>
      <c r="Z395" s="563"/>
      <c r="AA395" s="563"/>
      <c r="AB395" s="563"/>
      <c r="AC395" s="563"/>
      <c r="AD395" s="563"/>
      <c r="AE395" s="563"/>
      <c r="AF395" s="563"/>
      <c r="AG395" s="563"/>
      <c r="AH395" s="726"/>
      <c r="AI395" s="726"/>
      <c r="AJ395" s="726"/>
      <c r="AK395" s="732"/>
      <c r="AL395" s="7"/>
    </row>
    <row r="396" spans="1:38" ht="15.75" customHeight="1">
      <c r="A396" s="525"/>
      <c r="B396" s="567"/>
      <c r="C396" s="527"/>
      <c r="D396" s="525"/>
      <c r="E396" s="527"/>
      <c r="F396" s="563"/>
      <c r="G396" s="40" t="s">
        <v>434</v>
      </c>
      <c r="H396" s="336"/>
      <c r="I396" s="543"/>
      <c r="J396" s="336"/>
      <c r="K396" s="563"/>
      <c r="L396" s="563"/>
      <c r="M396" s="759"/>
      <c r="N396" s="742"/>
      <c r="O396" s="563"/>
      <c r="P396" s="563"/>
      <c r="Q396" s="563"/>
      <c r="R396" s="563"/>
      <c r="S396" s="563"/>
      <c r="T396" s="563"/>
      <c r="U396" s="563"/>
      <c r="V396" s="563"/>
      <c r="W396" s="563"/>
      <c r="X396" s="563"/>
      <c r="Y396" s="563"/>
      <c r="Z396" s="563"/>
      <c r="AA396" s="563"/>
      <c r="AB396" s="563"/>
      <c r="AC396" s="563"/>
      <c r="AD396" s="563"/>
      <c r="AE396" s="563"/>
      <c r="AF396" s="563"/>
      <c r="AG396" s="563"/>
      <c r="AH396" s="726"/>
      <c r="AI396" s="726"/>
      <c r="AJ396" s="726"/>
      <c r="AK396" s="732"/>
      <c r="AL396" s="7"/>
    </row>
    <row r="397" spans="1:38" ht="15.75" customHeight="1">
      <c r="A397" s="525"/>
      <c r="B397" s="569" t="s">
        <v>440</v>
      </c>
      <c r="C397" s="527"/>
      <c r="D397" s="525"/>
      <c r="E397" s="527"/>
      <c r="F397" s="563"/>
      <c r="G397" s="308" t="s">
        <v>118</v>
      </c>
      <c r="H397" s="263">
        <f>0.4*'[1]3.1_Recon_Fis_Prod_NUPRC+Coy'!$F$42</f>
        <v>19268092</v>
      </c>
      <c r="I397" s="751">
        <f>0.4*'[1]Recon_Gas Production '!$F$51</f>
        <v>58410.318240000008</v>
      </c>
      <c r="J397" s="263">
        <f>'[1]2.1_Recon_Crude Lifting'!$H$36</f>
        <v>19334952</v>
      </c>
      <c r="K397" s="563"/>
      <c r="L397" s="563"/>
      <c r="M397" s="759"/>
      <c r="N397" s="742"/>
      <c r="O397" s="563"/>
      <c r="P397" s="563"/>
      <c r="Q397" s="563"/>
      <c r="R397" s="563"/>
      <c r="S397" s="563"/>
      <c r="T397" s="563"/>
      <c r="U397" s="563"/>
      <c r="V397" s="563"/>
      <c r="W397" s="563"/>
      <c r="X397" s="563"/>
      <c r="Y397" s="563"/>
      <c r="Z397" s="563"/>
      <c r="AA397" s="563"/>
      <c r="AB397" s="563"/>
      <c r="AC397" s="563"/>
      <c r="AD397" s="563"/>
      <c r="AE397" s="563"/>
      <c r="AF397" s="563"/>
      <c r="AG397" s="563"/>
      <c r="AH397" s="726"/>
      <c r="AI397" s="726"/>
      <c r="AJ397" s="726"/>
      <c r="AK397" s="732"/>
      <c r="AL397" s="7"/>
    </row>
    <row r="398" spans="1:38" ht="15.75" customHeight="1">
      <c r="A398" s="525"/>
      <c r="B398" s="569"/>
      <c r="C398" s="557"/>
      <c r="D398" s="557"/>
      <c r="E398" s="557"/>
      <c r="F398" s="557"/>
      <c r="G398" s="167" t="s">
        <v>123</v>
      </c>
      <c r="H398" s="315">
        <f>0.4*'[1]3.1_Recon_Fis_Prod_NUPRC+Coy'!$F$41</f>
        <v>4295749.2</v>
      </c>
      <c r="I398" s="543"/>
      <c r="J398" s="315">
        <f>'[1]2.1_Recon_Crude Lifting'!$H$37</f>
        <v>4501926</v>
      </c>
      <c r="K398" s="557"/>
      <c r="L398" s="557"/>
      <c r="M398" s="576"/>
      <c r="N398" s="671"/>
      <c r="O398" s="557"/>
      <c r="P398" s="557"/>
      <c r="Q398" s="557"/>
      <c r="R398" s="557"/>
      <c r="S398" s="557"/>
      <c r="T398" s="557"/>
      <c r="U398" s="557"/>
      <c r="V398" s="557"/>
      <c r="W398" s="557"/>
      <c r="X398" s="557"/>
      <c r="Y398" s="557"/>
      <c r="Z398" s="557"/>
      <c r="AA398" s="557"/>
      <c r="AB398" s="557"/>
      <c r="AC398" s="557"/>
      <c r="AD398" s="557"/>
      <c r="AE398" s="557"/>
      <c r="AF398" s="557"/>
      <c r="AG398" s="557"/>
      <c r="AH398" s="557"/>
      <c r="AI398" s="557"/>
      <c r="AJ398" s="557"/>
      <c r="AK398" s="665"/>
      <c r="AL398" s="7"/>
    </row>
    <row r="399" spans="1:38" ht="15.75" customHeight="1">
      <c r="A399" s="525"/>
      <c r="B399" s="569"/>
      <c r="C399" s="557"/>
      <c r="D399" s="557"/>
      <c r="E399" s="557"/>
      <c r="F399" s="557"/>
      <c r="G399" s="167" t="s">
        <v>121</v>
      </c>
      <c r="H399" s="315"/>
      <c r="I399" s="543"/>
      <c r="J399" s="315">
        <f>'[1]2.1_Recon_Crude Lifting'!$H$38</f>
        <v>0</v>
      </c>
      <c r="K399" s="557"/>
      <c r="L399" s="557"/>
      <c r="M399" s="576"/>
      <c r="N399" s="671"/>
      <c r="O399" s="557"/>
      <c r="P399" s="557"/>
      <c r="Q399" s="557"/>
      <c r="R399" s="557"/>
      <c r="S399" s="557"/>
      <c r="T399" s="557"/>
      <c r="U399" s="557"/>
      <c r="V399" s="557"/>
      <c r="W399" s="557"/>
      <c r="X399" s="557"/>
      <c r="Y399" s="557"/>
      <c r="Z399" s="557"/>
      <c r="AA399" s="557"/>
      <c r="AB399" s="557"/>
      <c r="AC399" s="557"/>
      <c r="AD399" s="557"/>
      <c r="AE399" s="557"/>
      <c r="AF399" s="557"/>
      <c r="AG399" s="557"/>
      <c r="AH399" s="557"/>
      <c r="AI399" s="557"/>
      <c r="AJ399" s="557"/>
      <c r="AK399" s="665"/>
      <c r="AL399" s="7"/>
    </row>
    <row r="400" spans="1:38" ht="15.75" customHeight="1">
      <c r="A400" s="525"/>
      <c r="B400" s="569"/>
      <c r="C400" s="558"/>
      <c r="D400" s="558"/>
      <c r="E400" s="558"/>
      <c r="F400" s="558"/>
      <c r="G400" s="167" t="s">
        <v>434</v>
      </c>
      <c r="H400" s="316"/>
      <c r="I400" s="752"/>
      <c r="J400" s="316">
        <f>'[1]2.1_Recon_Crude Lifting'!$H$39</f>
        <v>500868</v>
      </c>
      <c r="K400" s="558"/>
      <c r="L400" s="558"/>
      <c r="M400" s="577"/>
      <c r="N400" s="672"/>
      <c r="O400" s="558"/>
      <c r="P400" s="558"/>
      <c r="Q400" s="558"/>
      <c r="R400" s="558"/>
      <c r="S400" s="558"/>
      <c r="T400" s="558"/>
      <c r="U400" s="558"/>
      <c r="V400" s="558"/>
      <c r="W400" s="558"/>
      <c r="X400" s="558"/>
      <c r="Y400" s="558"/>
      <c r="Z400" s="558"/>
      <c r="AA400" s="558"/>
      <c r="AB400" s="558"/>
      <c r="AC400" s="558"/>
      <c r="AD400" s="558"/>
      <c r="AE400" s="558"/>
      <c r="AF400" s="558"/>
      <c r="AG400" s="558"/>
      <c r="AH400" s="558"/>
      <c r="AI400" s="558"/>
      <c r="AJ400" s="558"/>
      <c r="AK400" s="666"/>
      <c r="AL400" s="7"/>
    </row>
    <row r="401" spans="1:38" ht="15.75" customHeight="1">
      <c r="A401" s="578" t="s">
        <v>438</v>
      </c>
      <c r="B401" s="566" t="s">
        <v>441</v>
      </c>
      <c r="C401" s="586"/>
      <c r="D401" s="586"/>
      <c r="E401" s="586"/>
      <c r="F401" s="586"/>
      <c r="G401" s="308" t="s">
        <v>118</v>
      </c>
      <c r="H401" s="315"/>
      <c r="I401" s="755">
        <f>0.6*'[1]Recon_Gas Production '!$F$53</f>
        <v>10519.566000000001</v>
      </c>
      <c r="J401" s="315"/>
      <c r="K401" s="167"/>
      <c r="L401" s="167"/>
      <c r="M401" s="243"/>
      <c r="N401" s="244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  <c r="AC401" s="167"/>
      <c r="AD401" s="167"/>
      <c r="AE401" s="167"/>
      <c r="AF401" s="167"/>
      <c r="AG401" s="167"/>
      <c r="AH401" s="167"/>
      <c r="AI401" s="167"/>
      <c r="AJ401" s="167"/>
      <c r="AK401" s="430"/>
      <c r="AL401" s="7"/>
    </row>
    <row r="402" spans="1:38" ht="15.75" customHeight="1">
      <c r="A402" s="579"/>
      <c r="B402" s="527"/>
      <c r="C402" s="536"/>
      <c r="D402" s="536"/>
      <c r="E402" s="536"/>
      <c r="F402" s="536"/>
      <c r="G402" s="40" t="s">
        <v>123</v>
      </c>
      <c r="H402" s="315"/>
      <c r="I402" s="756"/>
      <c r="J402" s="315"/>
      <c r="K402" s="167"/>
      <c r="L402" s="167"/>
      <c r="M402" s="243"/>
      <c r="N402" s="244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  <c r="AC402" s="167"/>
      <c r="AD402" s="167"/>
      <c r="AE402" s="167"/>
      <c r="AF402" s="167"/>
      <c r="AG402" s="167"/>
      <c r="AH402" s="167"/>
      <c r="AI402" s="167"/>
      <c r="AJ402" s="167"/>
      <c r="AK402" s="430"/>
      <c r="AL402" s="7"/>
    </row>
    <row r="403" spans="1:38" ht="15.75" customHeight="1">
      <c r="A403" s="579"/>
      <c r="B403" s="527"/>
      <c r="C403" s="536"/>
      <c r="D403" s="536"/>
      <c r="E403" s="536"/>
      <c r="F403" s="536"/>
      <c r="G403" s="40" t="s">
        <v>121</v>
      </c>
      <c r="H403" s="315"/>
      <c r="I403" s="756"/>
      <c r="J403" s="315"/>
      <c r="K403" s="167"/>
      <c r="L403" s="167"/>
      <c r="M403" s="243"/>
      <c r="N403" s="244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430"/>
      <c r="AL403" s="7"/>
    </row>
    <row r="404" spans="1:38" ht="15.75" customHeight="1">
      <c r="A404" s="579"/>
      <c r="B404" s="567"/>
      <c r="C404" s="536"/>
      <c r="D404" s="536"/>
      <c r="E404" s="536"/>
      <c r="F404" s="536"/>
      <c r="G404" s="40" t="s">
        <v>434</v>
      </c>
      <c r="H404" s="315"/>
      <c r="I404" s="756"/>
      <c r="J404" s="315"/>
      <c r="K404" s="167"/>
      <c r="L404" s="167"/>
      <c r="M404" s="243"/>
      <c r="N404" s="244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430"/>
      <c r="AL404" s="7"/>
    </row>
    <row r="405" spans="1:38" ht="15.75" customHeight="1">
      <c r="A405" s="579"/>
      <c r="B405" s="568" t="s">
        <v>440</v>
      </c>
      <c r="C405" s="536"/>
      <c r="D405" s="536"/>
      <c r="E405" s="536"/>
      <c r="F405" s="536"/>
      <c r="G405" s="308" t="s">
        <v>118</v>
      </c>
      <c r="H405" s="315"/>
      <c r="I405" s="757">
        <f>0.4*'[1]Recon_Gas Production '!$F$53</f>
        <v>7013.0440000000008</v>
      </c>
      <c r="J405" s="315"/>
      <c r="K405" s="167"/>
      <c r="L405" s="167"/>
      <c r="M405" s="243"/>
      <c r="N405" s="244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430"/>
      <c r="AL405" s="7"/>
    </row>
    <row r="406" spans="1:38" ht="15.75" customHeight="1">
      <c r="A406" s="579"/>
      <c r="B406" s="569"/>
      <c r="C406" s="536"/>
      <c r="D406" s="536"/>
      <c r="E406" s="536"/>
      <c r="F406" s="536"/>
      <c r="G406" s="167" t="s">
        <v>123</v>
      </c>
      <c r="H406" s="315"/>
      <c r="I406" s="756"/>
      <c r="J406" s="315"/>
      <c r="K406" s="167"/>
      <c r="L406" s="167"/>
      <c r="M406" s="243"/>
      <c r="N406" s="244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430"/>
      <c r="AL406" s="7"/>
    </row>
    <row r="407" spans="1:38" ht="15.75" customHeight="1">
      <c r="A407" s="579"/>
      <c r="B407" s="569"/>
      <c r="C407" s="536"/>
      <c r="D407" s="536"/>
      <c r="E407" s="536"/>
      <c r="F407" s="536"/>
      <c r="G407" s="167" t="s">
        <v>121</v>
      </c>
      <c r="H407" s="315"/>
      <c r="I407" s="756"/>
      <c r="J407" s="315"/>
      <c r="K407" s="167"/>
      <c r="L407" s="167"/>
      <c r="M407" s="243"/>
      <c r="N407" s="244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430"/>
      <c r="AL407" s="7"/>
    </row>
    <row r="408" spans="1:38" ht="15.75" customHeight="1">
      <c r="A408" s="580"/>
      <c r="B408" s="570"/>
      <c r="C408" s="582"/>
      <c r="D408" s="582"/>
      <c r="E408" s="582"/>
      <c r="F408" s="582"/>
      <c r="G408" s="300" t="s">
        <v>434</v>
      </c>
      <c r="H408" s="337"/>
      <c r="I408" s="758"/>
      <c r="J408" s="337"/>
      <c r="K408" s="300"/>
      <c r="L408" s="300"/>
      <c r="M408" s="243"/>
      <c r="N408" s="244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430"/>
      <c r="AL408" s="7"/>
    </row>
    <row r="409" spans="1:38" ht="15.75" customHeight="1">
      <c r="A409" s="578" t="s">
        <v>439</v>
      </c>
      <c r="B409" s="566" t="s">
        <v>441</v>
      </c>
      <c r="C409" s="581"/>
      <c r="D409" s="581"/>
      <c r="E409" s="581"/>
      <c r="F409" s="581"/>
      <c r="G409" s="308" t="s">
        <v>118</v>
      </c>
      <c r="H409" s="317"/>
      <c r="I409" s="755">
        <f>0.6*'[1]Recon_Gas Production '!$F$54</f>
        <v>42719.348100000003</v>
      </c>
      <c r="J409" s="317"/>
      <c r="K409" s="299"/>
      <c r="L409" s="299"/>
      <c r="M409" s="243"/>
      <c r="N409" s="244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430"/>
      <c r="AL409" s="7"/>
    </row>
    <row r="410" spans="1:38" ht="15.75" customHeight="1">
      <c r="A410" s="579"/>
      <c r="B410" s="527"/>
      <c r="C410" s="536"/>
      <c r="D410" s="536"/>
      <c r="E410" s="536"/>
      <c r="F410" s="536"/>
      <c r="G410" s="40" t="s">
        <v>123</v>
      </c>
      <c r="H410" s="315"/>
      <c r="I410" s="756"/>
      <c r="J410" s="315"/>
      <c r="K410" s="167"/>
      <c r="L410" s="167"/>
      <c r="M410" s="243"/>
      <c r="N410" s="244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430"/>
      <c r="AL410" s="7"/>
    </row>
    <row r="411" spans="1:38" ht="15.75" customHeight="1">
      <c r="A411" s="579"/>
      <c r="B411" s="527"/>
      <c r="C411" s="536"/>
      <c r="D411" s="536"/>
      <c r="E411" s="536"/>
      <c r="F411" s="536"/>
      <c r="G411" s="40" t="s">
        <v>121</v>
      </c>
      <c r="H411" s="315"/>
      <c r="I411" s="756"/>
      <c r="J411" s="315"/>
      <c r="K411" s="167"/>
      <c r="L411" s="167"/>
      <c r="M411" s="243"/>
      <c r="N411" s="244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  <c r="AK411" s="430"/>
      <c r="AL411" s="7"/>
    </row>
    <row r="412" spans="1:38" ht="15.75" customHeight="1">
      <c r="A412" s="579"/>
      <c r="B412" s="567"/>
      <c r="C412" s="536"/>
      <c r="D412" s="536"/>
      <c r="E412" s="536"/>
      <c r="F412" s="536"/>
      <c r="G412" s="40" t="s">
        <v>434</v>
      </c>
      <c r="H412" s="315"/>
      <c r="I412" s="756"/>
      <c r="J412" s="315"/>
      <c r="K412" s="167"/>
      <c r="L412" s="167"/>
      <c r="M412" s="243"/>
      <c r="N412" s="244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67"/>
      <c r="AC412" s="167"/>
      <c r="AD412" s="167"/>
      <c r="AE412" s="167"/>
      <c r="AF412" s="167"/>
      <c r="AG412" s="167"/>
      <c r="AH412" s="167"/>
      <c r="AI412" s="167"/>
      <c r="AJ412" s="167"/>
      <c r="AK412" s="430"/>
      <c r="AL412" s="7"/>
    </row>
    <row r="413" spans="1:38" ht="15.75" customHeight="1">
      <c r="A413" s="579"/>
      <c r="B413" s="568" t="s">
        <v>440</v>
      </c>
      <c r="C413" s="536"/>
      <c r="D413" s="536"/>
      <c r="E413" s="536"/>
      <c r="F413" s="536"/>
      <c r="G413" s="308" t="s">
        <v>118</v>
      </c>
      <c r="H413" s="315"/>
      <c r="I413" s="757">
        <f>0.4*'[1]Recon_Gas Production '!$F$54</f>
        <v>28479.565400000007</v>
      </c>
      <c r="J413" s="315"/>
      <c r="K413" s="167"/>
      <c r="L413" s="167"/>
      <c r="M413" s="243"/>
      <c r="N413" s="244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  <c r="AC413" s="167"/>
      <c r="AD413" s="167"/>
      <c r="AE413" s="167"/>
      <c r="AF413" s="167"/>
      <c r="AG413" s="167"/>
      <c r="AH413" s="167"/>
      <c r="AI413" s="167"/>
      <c r="AJ413" s="167"/>
      <c r="AK413" s="430"/>
      <c r="AL413" s="7"/>
    </row>
    <row r="414" spans="1:38" ht="15.75" customHeight="1">
      <c r="A414" s="579"/>
      <c r="B414" s="569"/>
      <c r="C414" s="536"/>
      <c r="D414" s="536"/>
      <c r="E414" s="536"/>
      <c r="F414" s="536"/>
      <c r="G414" s="167" t="s">
        <v>123</v>
      </c>
      <c r="H414" s="315"/>
      <c r="I414" s="756"/>
      <c r="J414" s="315"/>
      <c r="K414" s="167"/>
      <c r="L414" s="167"/>
      <c r="M414" s="243"/>
      <c r="N414" s="244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  <c r="AC414" s="167"/>
      <c r="AD414" s="167"/>
      <c r="AE414" s="167"/>
      <c r="AF414" s="167"/>
      <c r="AG414" s="167"/>
      <c r="AH414" s="167"/>
      <c r="AI414" s="167"/>
      <c r="AJ414" s="167"/>
      <c r="AK414" s="430"/>
      <c r="AL414" s="7"/>
    </row>
    <row r="415" spans="1:38" ht="15.75" customHeight="1">
      <c r="A415" s="579"/>
      <c r="B415" s="569"/>
      <c r="C415" s="536"/>
      <c r="D415" s="536"/>
      <c r="E415" s="536"/>
      <c r="F415" s="536"/>
      <c r="G415" s="167" t="s">
        <v>121</v>
      </c>
      <c r="H415" s="315"/>
      <c r="I415" s="756"/>
      <c r="J415" s="315"/>
      <c r="K415" s="167"/>
      <c r="L415" s="167"/>
      <c r="M415" s="243"/>
      <c r="N415" s="244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  <c r="AC415" s="167"/>
      <c r="AD415" s="167"/>
      <c r="AE415" s="167"/>
      <c r="AF415" s="167"/>
      <c r="AG415" s="167"/>
      <c r="AH415" s="167"/>
      <c r="AI415" s="167"/>
      <c r="AJ415" s="167"/>
      <c r="AK415" s="430"/>
      <c r="AL415" s="7"/>
    </row>
    <row r="416" spans="1:38" ht="15.75" customHeight="1">
      <c r="A416" s="580"/>
      <c r="B416" s="570"/>
      <c r="C416" s="582"/>
      <c r="D416" s="582"/>
      <c r="E416" s="582"/>
      <c r="F416" s="582"/>
      <c r="G416" s="300" t="s">
        <v>434</v>
      </c>
      <c r="H416" s="337"/>
      <c r="I416" s="758"/>
      <c r="J416" s="337"/>
      <c r="K416" s="300"/>
      <c r="L416" s="300"/>
      <c r="M416" s="243"/>
      <c r="N416" s="244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  <c r="AC416" s="167"/>
      <c r="AD416" s="167"/>
      <c r="AE416" s="167"/>
      <c r="AF416" s="167"/>
      <c r="AG416" s="167"/>
      <c r="AH416" s="167"/>
      <c r="AI416" s="167"/>
      <c r="AJ416" s="167"/>
      <c r="AK416" s="430"/>
      <c r="AL416" s="7"/>
    </row>
    <row r="417" spans="1:38" ht="15.75" customHeight="1">
      <c r="A417" s="578" t="s">
        <v>122</v>
      </c>
      <c r="B417" s="566" t="s">
        <v>441</v>
      </c>
      <c r="C417" s="568" t="s">
        <v>123</v>
      </c>
      <c r="D417" s="568" t="s">
        <v>124</v>
      </c>
      <c r="E417" s="568" t="s">
        <v>120</v>
      </c>
      <c r="F417" s="568">
        <v>341</v>
      </c>
      <c r="G417" s="308" t="s">
        <v>118</v>
      </c>
      <c r="H417" s="317"/>
      <c r="I417" s="755">
        <f>0.6*'[1]Recon_Gas Production '!$F$55</f>
        <v>39790.965600000003</v>
      </c>
      <c r="J417" s="317"/>
      <c r="K417" s="299"/>
      <c r="L417" s="299"/>
      <c r="M417" s="243"/>
      <c r="N417" s="244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  <c r="AC417" s="167"/>
      <c r="AD417" s="167"/>
      <c r="AE417" s="167"/>
      <c r="AF417" s="167"/>
      <c r="AG417" s="167"/>
      <c r="AH417" s="167"/>
      <c r="AI417" s="167"/>
      <c r="AJ417" s="167"/>
      <c r="AK417" s="430"/>
      <c r="AL417" s="7"/>
    </row>
    <row r="418" spans="1:38" ht="15.75" customHeight="1">
      <c r="A418" s="579"/>
      <c r="B418" s="527"/>
      <c r="C418" s="569"/>
      <c r="D418" s="569"/>
      <c r="E418" s="569"/>
      <c r="F418" s="569"/>
      <c r="G418" s="40" t="s">
        <v>123</v>
      </c>
      <c r="H418" s="315"/>
      <c r="I418" s="756"/>
      <c r="J418" s="315"/>
      <c r="K418" s="167"/>
      <c r="L418" s="167"/>
      <c r="M418" s="243"/>
      <c r="N418" s="244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  <c r="AC418" s="167"/>
      <c r="AD418" s="167"/>
      <c r="AE418" s="167"/>
      <c r="AF418" s="167"/>
      <c r="AG418" s="167"/>
      <c r="AH418" s="167"/>
      <c r="AI418" s="167"/>
      <c r="AJ418" s="167"/>
      <c r="AK418" s="430"/>
      <c r="AL418" s="7"/>
    </row>
    <row r="419" spans="1:38" ht="15.75" customHeight="1">
      <c r="A419" s="579"/>
      <c r="B419" s="527"/>
      <c r="C419" s="569"/>
      <c r="D419" s="569"/>
      <c r="E419" s="569"/>
      <c r="F419" s="569"/>
      <c r="G419" s="40" t="s">
        <v>121</v>
      </c>
      <c r="H419" s="315"/>
      <c r="I419" s="756"/>
      <c r="J419" s="315"/>
      <c r="K419" s="167"/>
      <c r="L419" s="167"/>
      <c r="M419" s="243"/>
      <c r="N419" s="244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  <c r="AC419" s="167"/>
      <c r="AD419" s="167"/>
      <c r="AE419" s="167"/>
      <c r="AF419" s="167"/>
      <c r="AG419" s="167"/>
      <c r="AH419" s="167"/>
      <c r="AI419" s="167"/>
      <c r="AJ419" s="167"/>
      <c r="AK419" s="430"/>
      <c r="AL419" s="7"/>
    </row>
    <row r="420" spans="1:38" ht="15.75" customHeight="1">
      <c r="A420" s="579"/>
      <c r="B420" s="567"/>
      <c r="C420" s="569"/>
      <c r="D420" s="569"/>
      <c r="E420" s="569"/>
      <c r="F420" s="569"/>
      <c r="G420" s="40" t="s">
        <v>434</v>
      </c>
      <c r="H420" s="315"/>
      <c r="I420" s="756"/>
      <c r="J420" s="315"/>
      <c r="K420" s="167"/>
      <c r="L420" s="167"/>
      <c r="M420" s="243"/>
      <c r="N420" s="244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  <c r="AC420" s="167"/>
      <c r="AD420" s="167"/>
      <c r="AE420" s="167"/>
      <c r="AF420" s="167"/>
      <c r="AG420" s="167"/>
      <c r="AH420" s="167"/>
      <c r="AI420" s="167"/>
      <c r="AJ420" s="167"/>
      <c r="AK420" s="430"/>
      <c r="AL420" s="7"/>
    </row>
    <row r="421" spans="1:38" ht="15.75" customHeight="1">
      <c r="A421" s="579"/>
      <c r="B421" s="568" t="s">
        <v>440</v>
      </c>
      <c r="C421" s="569"/>
      <c r="D421" s="569"/>
      <c r="E421" s="569"/>
      <c r="F421" s="569"/>
      <c r="G421" s="308" t="s">
        <v>118</v>
      </c>
      <c r="H421" s="315"/>
      <c r="I421" s="757">
        <f>0.4*'[1]Recon_Gas Production '!$F$55</f>
        <v>26527.310400000006</v>
      </c>
      <c r="J421" s="315"/>
      <c r="K421" s="167"/>
      <c r="L421" s="167"/>
      <c r="M421" s="243"/>
      <c r="N421" s="244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  <c r="AC421" s="167"/>
      <c r="AD421" s="167"/>
      <c r="AE421" s="167"/>
      <c r="AF421" s="167"/>
      <c r="AG421" s="167"/>
      <c r="AH421" s="167"/>
      <c r="AI421" s="167"/>
      <c r="AJ421" s="167"/>
      <c r="AK421" s="430"/>
      <c r="AL421" s="7"/>
    </row>
    <row r="422" spans="1:38" ht="15.75" customHeight="1">
      <c r="A422" s="579"/>
      <c r="B422" s="569"/>
      <c r="C422" s="569"/>
      <c r="D422" s="569"/>
      <c r="E422" s="569"/>
      <c r="F422" s="569"/>
      <c r="G422" s="167" t="s">
        <v>123</v>
      </c>
      <c r="H422" s="315"/>
      <c r="I422" s="756"/>
      <c r="J422" s="315"/>
      <c r="K422" s="167"/>
      <c r="L422" s="167"/>
      <c r="M422" s="243"/>
      <c r="N422" s="244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  <c r="AC422" s="167"/>
      <c r="AD422" s="167"/>
      <c r="AE422" s="167"/>
      <c r="AF422" s="167"/>
      <c r="AG422" s="167"/>
      <c r="AH422" s="167"/>
      <c r="AI422" s="167"/>
      <c r="AJ422" s="167"/>
      <c r="AK422" s="430"/>
      <c r="AL422" s="7"/>
    </row>
    <row r="423" spans="1:38" ht="15.75" customHeight="1">
      <c r="A423" s="579"/>
      <c r="B423" s="569"/>
      <c r="C423" s="569"/>
      <c r="D423" s="569"/>
      <c r="E423" s="569"/>
      <c r="F423" s="569"/>
      <c r="G423" s="167" t="s">
        <v>121</v>
      </c>
      <c r="H423" s="315"/>
      <c r="I423" s="756"/>
      <c r="J423" s="315"/>
      <c r="K423" s="167"/>
      <c r="L423" s="167"/>
      <c r="M423" s="243"/>
      <c r="N423" s="244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  <c r="AC423" s="167"/>
      <c r="AD423" s="167"/>
      <c r="AE423" s="167"/>
      <c r="AF423" s="167"/>
      <c r="AG423" s="167"/>
      <c r="AH423" s="167"/>
      <c r="AI423" s="167"/>
      <c r="AJ423" s="167"/>
      <c r="AK423" s="430"/>
      <c r="AL423" s="7"/>
    </row>
    <row r="424" spans="1:38" ht="15.75" customHeight="1">
      <c r="A424" s="580"/>
      <c r="B424" s="570"/>
      <c r="C424" s="570"/>
      <c r="D424" s="570"/>
      <c r="E424" s="570"/>
      <c r="F424" s="570"/>
      <c r="G424" s="300" t="s">
        <v>434</v>
      </c>
      <c r="H424" s="337"/>
      <c r="I424" s="758"/>
      <c r="J424" s="337"/>
      <c r="K424" s="300"/>
      <c r="L424" s="300"/>
      <c r="M424" s="243"/>
      <c r="N424" s="244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  <c r="AC424" s="167"/>
      <c r="AD424" s="167"/>
      <c r="AE424" s="167"/>
      <c r="AF424" s="167"/>
      <c r="AG424" s="167"/>
      <c r="AH424" s="167"/>
      <c r="AI424" s="167"/>
      <c r="AJ424" s="167"/>
      <c r="AK424" s="430"/>
      <c r="AL424" s="7"/>
    </row>
    <row r="425" spans="1:38" ht="15.75" customHeight="1">
      <c r="A425" s="822" t="s">
        <v>118</v>
      </c>
      <c r="B425" s="821" t="s">
        <v>441</v>
      </c>
      <c r="C425" s="583"/>
      <c r="D425" s="583"/>
      <c r="E425" s="587"/>
      <c r="F425" s="583"/>
      <c r="G425" s="308" t="s">
        <v>118</v>
      </c>
      <c r="H425" s="317"/>
      <c r="I425" s="755">
        <f>0.6*'[1]Recon_Gas Production '!$F$56</f>
        <v>3469.1907719999999</v>
      </c>
      <c r="J425" s="317"/>
      <c r="K425" s="299"/>
      <c r="L425" s="299"/>
      <c r="M425" s="243"/>
      <c r="N425" s="244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  <c r="AC425" s="167"/>
      <c r="AD425" s="167"/>
      <c r="AE425" s="167"/>
      <c r="AF425" s="167"/>
      <c r="AG425" s="167"/>
      <c r="AH425" s="167"/>
      <c r="AI425" s="167"/>
      <c r="AJ425" s="167"/>
      <c r="AK425" s="430"/>
      <c r="AL425" s="7"/>
    </row>
    <row r="426" spans="1:38" ht="15.75" customHeight="1">
      <c r="A426" s="668"/>
      <c r="B426" s="821"/>
      <c r="C426" s="584"/>
      <c r="D426" s="584"/>
      <c r="E426" s="588"/>
      <c r="F426" s="584"/>
      <c r="G426" s="40" t="s">
        <v>123</v>
      </c>
      <c r="H426" s="315"/>
      <c r="I426" s="756"/>
      <c r="J426" s="315"/>
      <c r="K426" s="167"/>
      <c r="L426" s="167"/>
      <c r="M426" s="243"/>
      <c r="N426" s="244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  <c r="AC426" s="167"/>
      <c r="AD426" s="167"/>
      <c r="AE426" s="167"/>
      <c r="AF426" s="167"/>
      <c r="AG426" s="167"/>
      <c r="AH426" s="167"/>
      <c r="AI426" s="167"/>
      <c r="AJ426" s="167"/>
      <c r="AK426" s="430"/>
      <c r="AL426" s="7"/>
    </row>
    <row r="427" spans="1:38" ht="15.75" customHeight="1">
      <c r="A427" s="668"/>
      <c r="B427" s="821"/>
      <c r="C427" s="584"/>
      <c r="D427" s="584"/>
      <c r="E427" s="588"/>
      <c r="F427" s="584"/>
      <c r="G427" s="40" t="s">
        <v>121</v>
      </c>
      <c r="H427" s="315"/>
      <c r="I427" s="756"/>
      <c r="J427" s="315"/>
      <c r="K427" s="167"/>
      <c r="L427" s="167"/>
      <c r="M427" s="243"/>
      <c r="N427" s="244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  <c r="AC427" s="167"/>
      <c r="AD427" s="167"/>
      <c r="AE427" s="167"/>
      <c r="AF427" s="167"/>
      <c r="AG427" s="167"/>
      <c r="AH427" s="167"/>
      <c r="AI427" s="167"/>
      <c r="AJ427" s="167"/>
      <c r="AK427" s="430"/>
      <c r="AL427" s="7"/>
    </row>
    <row r="428" spans="1:38" ht="15.75" customHeight="1">
      <c r="A428" s="668"/>
      <c r="B428" s="821"/>
      <c r="C428" s="584"/>
      <c r="D428" s="584"/>
      <c r="E428" s="588"/>
      <c r="F428" s="584"/>
      <c r="G428" s="40" t="s">
        <v>434</v>
      </c>
      <c r="H428" s="315"/>
      <c r="I428" s="756"/>
      <c r="J428" s="315"/>
      <c r="K428" s="167"/>
      <c r="L428" s="167"/>
      <c r="M428" s="243"/>
      <c r="N428" s="244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  <c r="AC428" s="167"/>
      <c r="AD428" s="167"/>
      <c r="AE428" s="167"/>
      <c r="AF428" s="167"/>
      <c r="AG428" s="167"/>
      <c r="AH428" s="167"/>
      <c r="AI428" s="167"/>
      <c r="AJ428" s="167"/>
      <c r="AK428" s="430"/>
      <c r="AL428" s="7"/>
    </row>
    <row r="429" spans="1:38" ht="15.75" customHeight="1">
      <c r="A429" s="668"/>
      <c r="B429" s="754" t="s">
        <v>440</v>
      </c>
      <c r="C429" s="584"/>
      <c r="D429" s="584"/>
      <c r="E429" s="588"/>
      <c r="F429" s="584"/>
      <c r="G429" s="308" t="s">
        <v>118</v>
      </c>
      <c r="H429" s="315"/>
      <c r="I429" s="757">
        <f>0.4*'[1]Recon_Gas Production '!$F$56</f>
        <v>2312.7938480000003</v>
      </c>
      <c r="J429" s="315"/>
      <c r="K429" s="167"/>
      <c r="L429" s="167"/>
      <c r="M429" s="243"/>
      <c r="N429" s="244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  <c r="AC429" s="167"/>
      <c r="AD429" s="167"/>
      <c r="AE429" s="167"/>
      <c r="AF429" s="167"/>
      <c r="AG429" s="167"/>
      <c r="AH429" s="167"/>
      <c r="AI429" s="167"/>
      <c r="AJ429" s="167"/>
      <c r="AK429" s="430"/>
      <c r="AL429" s="7"/>
    </row>
    <row r="430" spans="1:38" ht="15.75" customHeight="1">
      <c r="A430" s="668"/>
      <c r="B430" s="754"/>
      <c r="C430" s="584"/>
      <c r="D430" s="584"/>
      <c r="E430" s="588"/>
      <c r="F430" s="584"/>
      <c r="G430" s="167" t="s">
        <v>123</v>
      </c>
      <c r="H430" s="293"/>
      <c r="I430" s="756"/>
      <c r="J430" s="293"/>
      <c r="K430" s="296"/>
      <c r="L430" s="296"/>
      <c r="M430" s="334"/>
      <c r="N430" s="244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  <c r="AC430" s="167"/>
      <c r="AD430" s="167"/>
      <c r="AE430" s="167"/>
      <c r="AF430" s="167"/>
      <c r="AG430" s="167"/>
      <c r="AH430" s="167"/>
      <c r="AI430" s="167"/>
      <c r="AJ430" s="167"/>
      <c r="AK430" s="430"/>
      <c r="AL430" s="7"/>
    </row>
    <row r="431" spans="1:38" ht="15.75" customHeight="1">
      <c r="A431" s="668"/>
      <c r="B431" s="754"/>
      <c r="C431" s="584"/>
      <c r="D431" s="584"/>
      <c r="E431" s="588"/>
      <c r="F431" s="584"/>
      <c r="G431" s="167" t="s">
        <v>121</v>
      </c>
      <c r="H431" s="263"/>
      <c r="I431" s="756"/>
      <c r="J431" s="263"/>
      <c r="K431" s="162"/>
      <c r="L431" s="162"/>
      <c r="M431" s="575"/>
      <c r="N431" s="739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  <c r="Y431" s="562"/>
      <c r="Z431" s="562"/>
      <c r="AA431" s="562"/>
      <c r="AB431" s="562"/>
      <c r="AC431" s="562"/>
      <c r="AD431" s="562"/>
      <c r="AE431" s="562"/>
      <c r="AF431" s="562"/>
      <c r="AG431" s="673"/>
      <c r="AH431" s="673"/>
      <c r="AI431" s="673"/>
      <c r="AJ431" s="673"/>
      <c r="AK431" s="731"/>
      <c r="AL431" s="7"/>
    </row>
    <row r="432" spans="1:38" ht="15.75" customHeight="1">
      <c r="A432" s="823"/>
      <c r="B432" s="754"/>
      <c r="C432" s="585"/>
      <c r="D432" s="585"/>
      <c r="E432" s="589"/>
      <c r="F432" s="585"/>
      <c r="G432" s="300" t="s">
        <v>434</v>
      </c>
      <c r="H432" s="337"/>
      <c r="I432" s="758"/>
      <c r="J432" s="337"/>
      <c r="K432" s="300"/>
      <c r="L432" s="300"/>
      <c r="M432" s="576"/>
      <c r="N432" s="671"/>
      <c r="O432" s="557"/>
      <c r="P432" s="557"/>
      <c r="Q432" s="557"/>
      <c r="R432" s="557"/>
      <c r="S432" s="557"/>
      <c r="T432" s="557"/>
      <c r="U432" s="557"/>
      <c r="V432" s="557"/>
      <c r="W432" s="557"/>
      <c r="X432" s="557"/>
      <c r="Y432" s="557"/>
      <c r="Z432" s="557"/>
      <c r="AA432" s="557"/>
      <c r="AB432" s="557"/>
      <c r="AC432" s="557"/>
      <c r="AD432" s="557"/>
      <c r="AE432" s="557"/>
      <c r="AF432" s="557"/>
      <c r="AG432" s="557"/>
      <c r="AH432" s="557"/>
      <c r="AI432" s="557"/>
      <c r="AJ432" s="557"/>
      <c r="AK432" s="665"/>
      <c r="AL432" s="7"/>
    </row>
    <row r="433" spans="1:38" ht="15.75" customHeight="1">
      <c r="A433" s="40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576"/>
      <c r="N433" s="671"/>
      <c r="O433" s="557"/>
      <c r="P433" s="557"/>
      <c r="Q433" s="557"/>
      <c r="R433" s="557"/>
      <c r="S433" s="557"/>
      <c r="T433" s="557"/>
      <c r="U433" s="557"/>
      <c r="V433" s="557"/>
      <c r="W433" s="557"/>
      <c r="X433" s="557"/>
      <c r="Y433" s="557"/>
      <c r="Z433" s="557"/>
      <c r="AA433" s="557"/>
      <c r="AB433" s="557"/>
      <c r="AC433" s="557"/>
      <c r="AD433" s="557"/>
      <c r="AE433" s="557"/>
      <c r="AF433" s="557"/>
      <c r="AG433" s="557"/>
      <c r="AH433" s="557"/>
      <c r="AI433" s="557"/>
      <c r="AJ433" s="557"/>
      <c r="AK433" s="665"/>
      <c r="AL433" s="7"/>
    </row>
    <row r="434" spans="1:38" ht="15.75" customHeight="1">
      <c r="A434" s="32"/>
      <c r="B434" s="168"/>
      <c r="C434" s="168"/>
      <c r="D434" s="168"/>
      <c r="E434" s="168"/>
      <c r="F434" s="168"/>
      <c r="G434" s="168"/>
      <c r="H434" s="168"/>
      <c r="I434" s="168"/>
      <c r="J434" s="168"/>
      <c r="K434" s="168"/>
      <c r="L434" s="168"/>
      <c r="M434" s="577"/>
      <c r="N434" s="672"/>
      <c r="O434" s="558"/>
      <c r="P434" s="558"/>
      <c r="Q434" s="558"/>
      <c r="R434" s="558"/>
      <c r="S434" s="558"/>
      <c r="T434" s="558"/>
      <c r="U434" s="558"/>
      <c r="V434" s="558"/>
      <c r="W434" s="558"/>
      <c r="X434" s="558"/>
      <c r="Y434" s="558"/>
      <c r="Z434" s="558"/>
      <c r="AA434" s="558"/>
      <c r="AB434" s="558"/>
      <c r="AC434" s="558"/>
      <c r="AD434" s="558"/>
      <c r="AE434" s="558"/>
      <c r="AF434" s="558"/>
      <c r="AG434" s="558"/>
      <c r="AH434" s="558"/>
      <c r="AI434" s="558"/>
      <c r="AJ434" s="558"/>
      <c r="AK434" s="666"/>
      <c r="AL434" s="7"/>
    </row>
    <row r="435" spans="1:38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58"/>
      <c r="N435" s="59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437"/>
      <c r="AL435" s="7"/>
    </row>
    <row r="436" spans="1:38" ht="27" customHeight="1">
      <c r="A436" s="753" t="s">
        <v>125</v>
      </c>
      <c r="B436" s="658"/>
      <c r="C436" s="658"/>
      <c r="D436" s="658"/>
      <c r="E436" s="658"/>
      <c r="F436" s="658"/>
      <c r="G436" s="658"/>
      <c r="H436" s="658"/>
      <c r="I436" s="658"/>
      <c r="J436" s="658"/>
      <c r="K436" s="658"/>
      <c r="L436" s="658"/>
      <c r="M436" s="624"/>
      <c r="N436" s="743"/>
      <c r="O436" s="549"/>
      <c r="P436" s="549"/>
      <c r="Q436" s="549"/>
      <c r="R436" s="549"/>
      <c r="S436" s="549"/>
      <c r="T436" s="549"/>
      <c r="U436" s="549"/>
      <c r="V436" s="549"/>
      <c r="W436" s="549"/>
      <c r="X436" s="549"/>
      <c r="Y436" s="549"/>
      <c r="Z436" s="549"/>
      <c r="AA436" s="549"/>
      <c r="AB436" s="549"/>
      <c r="AC436" s="549"/>
      <c r="AD436" s="549"/>
      <c r="AE436" s="549"/>
      <c r="AF436" s="549"/>
      <c r="AG436" s="549"/>
      <c r="AH436" s="549"/>
      <c r="AI436" s="549"/>
      <c r="AJ436" s="549"/>
      <c r="AK436" s="550"/>
      <c r="AL436" s="7"/>
    </row>
    <row r="437" spans="1:38" ht="331.5" customHeight="1">
      <c r="A437" s="571"/>
      <c r="B437" s="550"/>
      <c r="C437" s="9" t="s">
        <v>0</v>
      </c>
      <c r="D437" s="9" t="s">
        <v>1</v>
      </c>
      <c r="E437" s="9" t="s">
        <v>2</v>
      </c>
      <c r="F437" s="9" t="s">
        <v>3</v>
      </c>
      <c r="G437" s="9" t="s">
        <v>4</v>
      </c>
      <c r="H437" s="9" t="s">
        <v>5</v>
      </c>
      <c r="I437" s="496" t="s">
        <v>6</v>
      </c>
      <c r="J437" s="222" t="s">
        <v>374</v>
      </c>
      <c r="K437" s="9" t="s">
        <v>7</v>
      </c>
      <c r="L437" s="41" t="s">
        <v>8</v>
      </c>
      <c r="M437" s="54" t="s">
        <v>76</v>
      </c>
      <c r="N437" s="55" t="s">
        <v>10</v>
      </c>
      <c r="O437" s="9" t="s">
        <v>11</v>
      </c>
      <c r="P437" s="9" t="s">
        <v>12</v>
      </c>
      <c r="Q437" s="9" t="s">
        <v>13</v>
      </c>
      <c r="R437" s="9" t="s">
        <v>14</v>
      </c>
      <c r="S437" s="9" t="s">
        <v>15</v>
      </c>
      <c r="T437" s="9" t="s">
        <v>16</v>
      </c>
      <c r="U437" s="9" t="s">
        <v>17</v>
      </c>
      <c r="V437" s="42" t="s">
        <v>18</v>
      </c>
      <c r="W437" s="9" t="s">
        <v>19</v>
      </c>
      <c r="X437" s="9" t="s">
        <v>20</v>
      </c>
      <c r="Y437" s="9" t="s">
        <v>21</v>
      </c>
      <c r="Z437" s="9" t="s">
        <v>22</v>
      </c>
      <c r="AA437" s="9" t="s">
        <v>23</v>
      </c>
      <c r="AB437" s="9" t="s">
        <v>24</v>
      </c>
      <c r="AC437" s="9" t="s">
        <v>25</v>
      </c>
      <c r="AD437" s="9" t="s">
        <v>26</v>
      </c>
      <c r="AE437" s="9" t="s">
        <v>27</v>
      </c>
      <c r="AF437" s="9" t="s">
        <v>28</v>
      </c>
      <c r="AG437" s="9" t="s">
        <v>29</v>
      </c>
      <c r="AH437" s="9" t="s">
        <v>30</v>
      </c>
      <c r="AI437" s="9" t="s">
        <v>31</v>
      </c>
      <c r="AJ437" s="9" t="s">
        <v>32</v>
      </c>
      <c r="AK437" s="9" t="s">
        <v>33</v>
      </c>
      <c r="AL437" s="7"/>
    </row>
    <row r="438" spans="1:38" ht="52.15" customHeight="1" thickBot="1">
      <c r="A438" s="572" t="s">
        <v>318</v>
      </c>
      <c r="B438" s="573"/>
      <c r="C438" s="573"/>
      <c r="D438" s="573"/>
      <c r="E438" s="573"/>
      <c r="F438" s="573"/>
      <c r="G438" s="573"/>
      <c r="H438" s="573"/>
      <c r="I438" s="573"/>
      <c r="J438" s="573"/>
      <c r="K438" s="573"/>
      <c r="L438" s="573"/>
      <c r="M438" s="574"/>
      <c r="N438" s="737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4"/>
      <c r="AL438" s="7"/>
    </row>
    <row r="439" spans="1:38" ht="75.650000000000006" customHeight="1">
      <c r="A439" s="83" t="s">
        <v>115</v>
      </c>
      <c r="B439" s="80"/>
      <c r="C439" s="75"/>
      <c r="D439" s="75"/>
      <c r="E439" s="75"/>
      <c r="F439" s="75"/>
      <c r="G439" s="75"/>
      <c r="H439" s="812"/>
      <c r="I439" s="810">
        <f>SUM(I442:I449)</f>
        <v>7427.6429639996495</v>
      </c>
      <c r="J439" s="812"/>
      <c r="K439" s="75"/>
      <c r="L439" s="75"/>
      <c r="M439" s="75"/>
      <c r="N439" s="80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425"/>
      <c r="AL439" s="7"/>
    </row>
    <row r="440" spans="1:38" ht="64.150000000000006" customHeight="1" thickBot="1">
      <c r="A440" s="84" t="s">
        <v>126</v>
      </c>
      <c r="B440" s="77"/>
      <c r="C440" s="77"/>
      <c r="D440" s="77"/>
      <c r="E440" s="77"/>
      <c r="F440" s="77"/>
      <c r="G440" s="77"/>
      <c r="H440" s="813"/>
      <c r="I440" s="811"/>
      <c r="J440" s="813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436"/>
      <c r="AL440" s="7"/>
    </row>
    <row r="441" spans="1:38" ht="15.75" customHeight="1" thickBot="1">
      <c r="A441" s="769" t="s">
        <v>319</v>
      </c>
      <c r="B441" s="692"/>
      <c r="C441" s="692"/>
      <c r="D441" s="692"/>
      <c r="E441" s="692"/>
      <c r="F441" s="692"/>
      <c r="G441" s="692"/>
      <c r="H441" s="692"/>
      <c r="I441" s="692"/>
      <c r="J441" s="692"/>
      <c r="K441" s="692"/>
      <c r="L441" s="692"/>
      <c r="M441" s="693"/>
      <c r="N441" s="744"/>
      <c r="O441" s="658"/>
      <c r="P441" s="658"/>
      <c r="Q441" s="658"/>
      <c r="R441" s="658"/>
      <c r="S441" s="658"/>
      <c r="T441" s="658"/>
      <c r="U441" s="658"/>
      <c r="V441" s="658"/>
      <c r="W441" s="658"/>
      <c r="X441" s="658"/>
      <c r="Y441" s="658"/>
      <c r="Z441" s="658"/>
      <c r="AA441" s="658"/>
      <c r="AB441" s="658"/>
      <c r="AC441" s="658"/>
      <c r="AD441" s="658"/>
      <c r="AE441" s="658"/>
      <c r="AF441" s="658"/>
      <c r="AG441" s="658"/>
      <c r="AH441" s="658"/>
      <c r="AI441" s="658"/>
      <c r="AJ441" s="658"/>
      <c r="AK441" s="624"/>
      <c r="AL441" s="7"/>
    </row>
    <row r="442" spans="1:38" ht="15.75" customHeight="1">
      <c r="A442" s="523" t="s">
        <v>127</v>
      </c>
      <c r="B442" s="525" t="s">
        <v>411</v>
      </c>
      <c r="C442" s="525" t="s">
        <v>442</v>
      </c>
      <c r="D442" s="527" t="s">
        <v>124</v>
      </c>
      <c r="E442" s="529"/>
      <c r="F442" s="531">
        <v>1034.5319999999999</v>
      </c>
      <c r="G442" s="533" t="s">
        <v>373</v>
      </c>
      <c r="H442" s="518">
        <f>0.55*'[1]3.1_Recon_Fis_Prod_NUPRC+Coy'!$F$29</f>
        <v>0</v>
      </c>
      <c r="I442" s="535">
        <f>0.55*'[1]Recon_Gas Production '!$F$80</f>
        <v>4085.2036301998069</v>
      </c>
      <c r="J442" s="518"/>
      <c r="K442" s="742"/>
      <c r="L442" s="563"/>
      <c r="M442" s="759"/>
      <c r="N442" s="739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  <c r="Y442" s="562"/>
      <c r="Z442" s="562"/>
      <c r="AA442" s="562"/>
      <c r="AB442" s="562"/>
      <c r="AC442" s="562"/>
      <c r="AD442" s="562"/>
      <c r="AE442" s="562"/>
      <c r="AF442" s="562"/>
      <c r="AG442" s="673"/>
      <c r="AH442" s="673"/>
      <c r="AI442" s="562"/>
      <c r="AJ442" s="562"/>
      <c r="AK442" s="731"/>
      <c r="AL442" s="7"/>
    </row>
    <row r="443" spans="1:38" ht="3" customHeight="1">
      <c r="A443" s="523"/>
      <c r="B443" s="557"/>
      <c r="C443" s="525"/>
      <c r="D443" s="527"/>
      <c r="E443" s="529"/>
      <c r="F443" s="531"/>
      <c r="G443" s="533"/>
      <c r="H443" s="518"/>
      <c r="I443" s="518"/>
      <c r="J443" s="518"/>
      <c r="K443" s="671"/>
      <c r="L443" s="557"/>
      <c r="M443" s="576"/>
      <c r="N443" s="671"/>
      <c r="O443" s="557"/>
      <c r="P443" s="557"/>
      <c r="Q443" s="557"/>
      <c r="R443" s="557"/>
      <c r="S443" s="557"/>
      <c r="T443" s="557"/>
      <c r="U443" s="557"/>
      <c r="V443" s="557"/>
      <c r="W443" s="557"/>
      <c r="X443" s="557"/>
      <c r="Y443" s="557"/>
      <c r="Z443" s="557"/>
      <c r="AA443" s="557"/>
      <c r="AB443" s="557"/>
      <c r="AC443" s="557"/>
      <c r="AD443" s="557"/>
      <c r="AE443" s="557"/>
      <c r="AF443" s="557"/>
      <c r="AG443" s="557"/>
      <c r="AH443" s="557"/>
      <c r="AI443" s="557"/>
      <c r="AJ443" s="557"/>
      <c r="AK443" s="665"/>
      <c r="AL443" s="7"/>
    </row>
    <row r="444" spans="1:38" ht="12" hidden="1" customHeight="1">
      <c r="A444" s="523"/>
      <c r="B444" s="557"/>
      <c r="C444" s="525"/>
      <c r="D444" s="527"/>
      <c r="E444" s="529"/>
      <c r="F444" s="531"/>
      <c r="G444" s="533"/>
      <c r="H444" s="518"/>
      <c r="I444" s="518"/>
      <c r="J444" s="518"/>
      <c r="K444" s="671"/>
      <c r="L444" s="557"/>
      <c r="M444" s="576"/>
      <c r="N444" s="671"/>
      <c r="O444" s="557"/>
      <c r="P444" s="557"/>
      <c r="Q444" s="557"/>
      <c r="R444" s="557"/>
      <c r="S444" s="557"/>
      <c r="T444" s="557"/>
      <c r="U444" s="557"/>
      <c r="V444" s="557"/>
      <c r="W444" s="557"/>
      <c r="X444" s="557"/>
      <c r="Y444" s="557"/>
      <c r="Z444" s="557"/>
      <c r="AA444" s="557"/>
      <c r="AB444" s="557"/>
      <c r="AC444" s="557"/>
      <c r="AD444" s="557"/>
      <c r="AE444" s="557"/>
      <c r="AF444" s="557"/>
      <c r="AG444" s="557"/>
      <c r="AH444" s="557"/>
      <c r="AI444" s="557"/>
      <c r="AJ444" s="557"/>
      <c r="AK444" s="665"/>
      <c r="AL444" s="7"/>
    </row>
    <row r="445" spans="1:38" ht="12.75" hidden="1" customHeight="1">
      <c r="A445" s="523"/>
      <c r="B445" s="557"/>
      <c r="C445" s="525"/>
      <c r="D445" s="527"/>
      <c r="E445" s="529"/>
      <c r="F445" s="531"/>
      <c r="G445" s="533"/>
      <c r="H445" s="518"/>
      <c r="I445" s="518"/>
      <c r="J445" s="518"/>
      <c r="K445" s="671"/>
      <c r="L445" s="557"/>
      <c r="M445" s="576"/>
      <c r="N445" s="671"/>
      <c r="O445" s="557"/>
      <c r="P445" s="557"/>
      <c r="Q445" s="557"/>
      <c r="R445" s="557"/>
      <c r="S445" s="557"/>
      <c r="T445" s="557"/>
      <c r="U445" s="557"/>
      <c r="V445" s="557"/>
      <c r="W445" s="557"/>
      <c r="X445" s="557"/>
      <c r="Y445" s="557"/>
      <c r="Z445" s="557"/>
      <c r="AA445" s="557"/>
      <c r="AB445" s="557"/>
      <c r="AC445" s="557"/>
      <c r="AD445" s="557"/>
      <c r="AE445" s="557"/>
      <c r="AF445" s="557"/>
      <c r="AG445" s="557"/>
      <c r="AH445" s="557"/>
      <c r="AI445" s="557"/>
      <c r="AJ445" s="557"/>
      <c r="AK445" s="665"/>
      <c r="AL445" s="7"/>
    </row>
    <row r="446" spans="1:38" ht="15.75" customHeight="1">
      <c r="A446" s="523"/>
      <c r="B446" s="558"/>
      <c r="C446" s="525"/>
      <c r="D446" s="527"/>
      <c r="E446" s="529"/>
      <c r="F446" s="531"/>
      <c r="G446" s="533"/>
      <c r="H446" s="519"/>
      <c r="I446" s="519"/>
      <c r="J446" s="519"/>
      <c r="K446" s="672"/>
      <c r="L446" s="558"/>
      <c r="M446" s="577"/>
      <c r="N446" s="672"/>
      <c r="O446" s="558"/>
      <c r="P446" s="558"/>
      <c r="Q446" s="558"/>
      <c r="R446" s="558"/>
      <c r="S446" s="558"/>
      <c r="T446" s="558"/>
      <c r="U446" s="558"/>
      <c r="V446" s="558"/>
      <c r="W446" s="558"/>
      <c r="X446" s="558"/>
      <c r="Y446" s="558"/>
      <c r="Z446" s="558"/>
      <c r="AA446" s="558"/>
      <c r="AB446" s="558"/>
      <c r="AC446" s="558"/>
      <c r="AD446" s="558"/>
      <c r="AE446" s="558"/>
      <c r="AF446" s="558"/>
      <c r="AG446" s="558"/>
      <c r="AH446" s="558"/>
      <c r="AI446" s="558"/>
      <c r="AJ446" s="558"/>
      <c r="AK446" s="666"/>
      <c r="AL446" s="7"/>
    </row>
    <row r="447" spans="1:38" ht="15.75" customHeight="1">
      <c r="A447" s="523"/>
      <c r="B447" s="168" t="s">
        <v>409</v>
      </c>
      <c r="C447" s="525"/>
      <c r="D447" s="527"/>
      <c r="E447" s="529"/>
      <c r="F447" s="531"/>
      <c r="G447" s="533"/>
      <c r="H447" s="340">
        <f>0.27*'[1]3.1_Recon_Fis_Prod_NUPRC+Coy'!$F$29</f>
        <v>0</v>
      </c>
      <c r="I447" s="476">
        <f>0.27*'[1]Recon_Gas Production '!$F$80</f>
        <v>2005.4636002799052</v>
      </c>
      <c r="J447" s="64"/>
      <c r="K447" s="338"/>
      <c r="L447" s="168"/>
      <c r="M447" s="215"/>
      <c r="N447" s="216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435"/>
      <c r="AL447" s="7"/>
    </row>
    <row r="448" spans="1:38" ht="26.25" customHeight="1">
      <c r="A448" s="523"/>
      <c r="B448" s="168" t="s">
        <v>412</v>
      </c>
      <c r="C448" s="525"/>
      <c r="D448" s="527"/>
      <c r="E448" s="529"/>
      <c r="F448" s="531"/>
      <c r="G448" s="533"/>
      <c r="H448" s="339">
        <f>0.018*'[1]3.1_Recon_Fis_Prod_NUPRC+Coy'!$F$29</f>
        <v>0</v>
      </c>
      <c r="I448" s="477">
        <f>0.018*'[1]Recon_Gas Production '!$F$80</f>
        <v>133.69757335199367</v>
      </c>
      <c r="J448" s="235"/>
      <c r="K448" s="216"/>
      <c r="L448" s="168"/>
      <c r="M448" s="215"/>
      <c r="N448" s="216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435"/>
      <c r="AL448" s="7"/>
    </row>
    <row r="449" spans="1:38" ht="29.25" customHeight="1">
      <c r="A449" s="524"/>
      <c r="B449" s="17" t="s">
        <v>410</v>
      </c>
      <c r="C449" s="526"/>
      <c r="D449" s="528"/>
      <c r="E449" s="530"/>
      <c r="F449" s="532"/>
      <c r="G449" s="534"/>
      <c r="H449" s="85">
        <f>0.162*'[1]3.1_Recon_Fis_Prod_NUPRC+Coy'!$F$29</f>
        <v>0</v>
      </c>
      <c r="I449" s="478">
        <f>0.162*'[1]Recon_Gas Production '!$F$80</f>
        <v>1203.278160167943</v>
      </c>
      <c r="J449" s="85"/>
      <c r="K449" s="17"/>
      <c r="L449" s="17"/>
      <c r="M449" s="58"/>
      <c r="N449" s="59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437"/>
      <c r="AL449" s="7"/>
    </row>
    <row r="450" spans="1:38" ht="30.75" customHeight="1">
      <c r="A450" s="548" t="s">
        <v>128</v>
      </c>
      <c r="B450" s="549"/>
      <c r="C450" s="549"/>
      <c r="D450" s="549"/>
      <c r="E450" s="549"/>
      <c r="F450" s="549"/>
      <c r="G450" s="549"/>
      <c r="H450" s="549"/>
      <c r="I450" s="549"/>
      <c r="J450" s="549"/>
      <c r="K450" s="549"/>
      <c r="L450" s="549"/>
      <c r="M450" s="550"/>
      <c r="N450" s="743"/>
      <c r="O450" s="549"/>
      <c r="P450" s="549"/>
      <c r="Q450" s="549"/>
      <c r="R450" s="549"/>
      <c r="S450" s="549"/>
      <c r="T450" s="549"/>
      <c r="U450" s="549"/>
      <c r="V450" s="549"/>
      <c r="W450" s="549"/>
      <c r="X450" s="549"/>
      <c r="Y450" s="549"/>
      <c r="Z450" s="549"/>
      <c r="AA450" s="549"/>
      <c r="AB450" s="549"/>
      <c r="AC450" s="549"/>
      <c r="AD450" s="549"/>
      <c r="AE450" s="549"/>
      <c r="AF450" s="549"/>
      <c r="AG450" s="549"/>
      <c r="AH450" s="549"/>
      <c r="AI450" s="549"/>
      <c r="AJ450" s="549"/>
      <c r="AK450" s="550"/>
      <c r="AL450" s="7"/>
    </row>
    <row r="451" spans="1:38" ht="220.5" customHeight="1">
      <c r="A451" s="571"/>
      <c r="B451" s="550"/>
      <c r="C451" s="9" t="s">
        <v>0</v>
      </c>
      <c r="D451" s="9" t="s">
        <v>1</v>
      </c>
      <c r="E451" s="9" t="s">
        <v>2</v>
      </c>
      <c r="F451" s="9" t="s">
        <v>3</v>
      </c>
      <c r="G451" s="9" t="s">
        <v>4</v>
      </c>
      <c r="H451" s="9" t="s">
        <v>5</v>
      </c>
      <c r="I451" s="496" t="s">
        <v>6</v>
      </c>
      <c r="J451" s="222" t="s">
        <v>374</v>
      </c>
      <c r="K451" s="9" t="s">
        <v>7</v>
      </c>
      <c r="L451" s="41" t="s">
        <v>8</v>
      </c>
      <c r="M451" s="54" t="s">
        <v>76</v>
      </c>
      <c r="N451" s="55" t="s">
        <v>10</v>
      </c>
      <c r="O451" s="9" t="s">
        <v>11</v>
      </c>
      <c r="P451" s="9" t="s">
        <v>12</v>
      </c>
      <c r="Q451" s="9" t="s">
        <v>13</v>
      </c>
      <c r="R451" s="9" t="s">
        <v>14</v>
      </c>
      <c r="S451" s="9" t="s">
        <v>15</v>
      </c>
      <c r="T451" s="9" t="s">
        <v>16</v>
      </c>
      <c r="U451" s="9" t="s">
        <v>17</v>
      </c>
      <c r="V451" s="42" t="s">
        <v>18</v>
      </c>
      <c r="W451" s="9" t="s">
        <v>19</v>
      </c>
      <c r="X451" s="9" t="s">
        <v>20</v>
      </c>
      <c r="Y451" s="9" t="s">
        <v>21</v>
      </c>
      <c r="Z451" s="9" t="s">
        <v>22</v>
      </c>
      <c r="AA451" s="9" t="s">
        <v>23</v>
      </c>
      <c r="AB451" s="9" t="s">
        <v>24</v>
      </c>
      <c r="AC451" s="9" t="s">
        <v>25</v>
      </c>
      <c r="AD451" s="9" t="s">
        <v>26</v>
      </c>
      <c r="AE451" s="9" t="s">
        <v>27</v>
      </c>
      <c r="AF451" s="9" t="s">
        <v>28</v>
      </c>
      <c r="AG451" s="9" t="s">
        <v>29</v>
      </c>
      <c r="AH451" s="9" t="s">
        <v>30</v>
      </c>
      <c r="AI451" s="9" t="s">
        <v>31</v>
      </c>
      <c r="AJ451" s="9" t="s">
        <v>32</v>
      </c>
      <c r="AK451" s="9" t="s">
        <v>33</v>
      </c>
      <c r="AL451" s="7"/>
    </row>
    <row r="452" spans="1:38" ht="21.75" customHeight="1" thickBot="1">
      <c r="A452" s="572" t="s">
        <v>318</v>
      </c>
      <c r="B452" s="573"/>
      <c r="C452" s="573"/>
      <c r="D452" s="573"/>
      <c r="E452" s="573"/>
      <c r="F452" s="573"/>
      <c r="G452" s="573"/>
      <c r="H452" s="573"/>
      <c r="I452" s="573"/>
      <c r="J452" s="573"/>
      <c r="K452" s="573"/>
      <c r="L452" s="573"/>
      <c r="M452" s="574"/>
      <c r="N452" s="737">
        <v>9</v>
      </c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4"/>
      <c r="AL452" s="7"/>
    </row>
    <row r="453" spans="1:38" ht="55.9" customHeight="1">
      <c r="A453" s="349" t="s">
        <v>129</v>
      </c>
      <c r="B453" s="350"/>
      <c r="C453" s="351"/>
      <c r="D453" s="351"/>
      <c r="E453" s="351"/>
      <c r="F453" s="351"/>
      <c r="G453" s="351"/>
      <c r="H453" s="808">
        <f>SUM(H456:H463)</f>
        <v>12225656.000000002</v>
      </c>
      <c r="I453" s="815">
        <f>SUM(I456:I495)</f>
        <v>102075.70295934736</v>
      </c>
      <c r="J453" s="817">
        <f>SUM(J456:J463)</f>
        <v>5702909</v>
      </c>
      <c r="K453" s="75"/>
      <c r="L453" s="75"/>
      <c r="M453" s="75"/>
      <c r="N453" s="80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425"/>
      <c r="AL453" s="7"/>
    </row>
    <row r="454" spans="1:38" ht="61.9" customHeight="1" thickBot="1">
      <c r="A454" s="352" t="s">
        <v>130</v>
      </c>
      <c r="B454" s="353"/>
      <c r="C454" s="353"/>
      <c r="D454" s="353"/>
      <c r="E454" s="353"/>
      <c r="F454" s="353"/>
      <c r="G454" s="353"/>
      <c r="H454" s="814"/>
      <c r="I454" s="816"/>
      <c r="J454" s="818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436"/>
      <c r="AL454" s="7"/>
    </row>
    <row r="455" spans="1:38" ht="21.75" customHeight="1">
      <c r="A455" s="735" t="s">
        <v>319</v>
      </c>
      <c r="B455" s="658"/>
      <c r="C455" s="658"/>
      <c r="D455" s="658"/>
      <c r="E455" s="658"/>
      <c r="F455" s="658"/>
      <c r="G455" s="658"/>
      <c r="H455" s="658"/>
      <c r="I455" s="658"/>
      <c r="J455" s="658"/>
      <c r="K455" s="658"/>
      <c r="L455" s="658"/>
      <c r="M455" s="624"/>
      <c r="N455" s="736"/>
      <c r="O455" s="658"/>
      <c r="P455" s="658"/>
      <c r="Q455" s="658"/>
      <c r="R455" s="658"/>
      <c r="S455" s="658"/>
      <c r="T455" s="658"/>
      <c r="U455" s="658"/>
      <c r="V455" s="658"/>
      <c r="W455" s="658"/>
      <c r="X455" s="658"/>
      <c r="Y455" s="658"/>
      <c r="Z455" s="658"/>
      <c r="AA455" s="658"/>
      <c r="AB455" s="658"/>
      <c r="AC455" s="658"/>
      <c r="AD455" s="658"/>
      <c r="AE455" s="658"/>
      <c r="AF455" s="658"/>
      <c r="AG455" s="658"/>
      <c r="AH455" s="658"/>
      <c r="AI455" s="658"/>
      <c r="AJ455" s="658"/>
      <c r="AK455" s="624"/>
      <c r="AL455" s="7"/>
    </row>
    <row r="456" spans="1:38" ht="15.75" customHeight="1">
      <c r="A456" s="773" t="s">
        <v>299</v>
      </c>
      <c r="B456" s="733" t="s">
        <v>448</v>
      </c>
      <c r="C456" s="774" t="s">
        <v>132</v>
      </c>
      <c r="D456" s="778" t="s">
        <v>133</v>
      </c>
      <c r="E456" s="779"/>
      <c r="F456" s="780"/>
      <c r="G456" s="342" t="s">
        <v>407</v>
      </c>
      <c r="H456" s="342">
        <f>0.55*'[1]3.1_Recon_Fis_Prod_NUPRC+Coy'!$F$80</f>
        <v>2893140.2500000005</v>
      </c>
      <c r="I456" s="560">
        <f>0.55*'[1]Recon_Gas Production '!$F$92</f>
        <v>44274.804457507649</v>
      </c>
      <c r="J456" s="342"/>
      <c r="K456" s="562"/>
      <c r="L456" s="562"/>
      <c r="M456" s="575"/>
      <c r="N456" s="739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  <c r="Y456" s="562"/>
      <c r="Z456" s="562"/>
      <c r="AA456" s="562"/>
      <c r="AB456" s="562"/>
      <c r="AC456" s="562"/>
      <c r="AD456" s="562"/>
      <c r="AE456" s="562"/>
      <c r="AF456" s="562"/>
      <c r="AG456" s="562"/>
      <c r="AH456" s="562"/>
      <c r="AI456" s="562"/>
      <c r="AJ456" s="562"/>
      <c r="AK456" s="731"/>
      <c r="AL456" s="7"/>
    </row>
    <row r="457" spans="1:38" ht="15.75" customHeight="1">
      <c r="A457" s="773"/>
      <c r="B457" s="734"/>
      <c r="C457" s="774"/>
      <c r="D457" s="778"/>
      <c r="E457" s="779"/>
      <c r="F457" s="780"/>
      <c r="G457" s="343" t="s">
        <v>367</v>
      </c>
      <c r="H457" s="343">
        <f>0.55*'[1]3.1_Recon_Fis_Prod_NUPRC+Coy'!$F$81</f>
        <v>3311358.6</v>
      </c>
      <c r="I457" s="561"/>
      <c r="J457" s="343"/>
      <c r="K457" s="563"/>
      <c r="L457" s="563"/>
      <c r="M457" s="759"/>
      <c r="N457" s="742"/>
      <c r="O457" s="563"/>
      <c r="P457" s="563"/>
      <c r="Q457" s="563"/>
      <c r="R457" s="563"/>
      <c r="S457" s="563"/>
      <c r="T457" s="563"/>
      <c r="U457" s="563"/>
      <c r="V457" s="563"/>
      <c r="W457" s="563"/>
      <c r="X457" s="563"/>
      <c r="Y457" s="563"/>
      <c r="Z457" s="563"/>
      <c r="AA457" s="563"/>
      <c r="AB457" s="563"/>
      <c r="AC457" s="563"/>
      <c r="AD457" s="563"/>
      <c r="AE457" s="563"/>
      <c r="AF457" s="563"/>
      <c r="AG457" s="563"/>
      <c r="AH457" s="563"/>
      <c r="AI457" s="563"/>
      <c r="AJ457" s="563"/>
      <c r="AK457" s="732"/>
      <c r="AL457" s="7"/>
    </row>
    <row r="458" spans="1:38" ht="15.75" customHeight="1">
      <c r="A458" s="773"/>
      <c r="B458" s="734"/>
      <c r="C458" s="774"/>
      <c r="D458" s="778"/>
      <c r="E458" s="779"/>
      <c r="F458" s="780"/>
      <c r="G458" s="343" t="s">
        <v>449</v>
      </c>
      <c r="H458" s="343">
        <f>0.55*'[1]3.1_Recon_Fis_Prod_NUPRC+Coy'!$F$82</f>
        <v>519611.95000000007</v>
      </c>
      <c r="I458" s="561"/>
      <c r="J458" s="343"/>
      <c r="K458" s="563"/>
      <c r="L458" s="563"/>
      <c r="M458" s="759"/>
      <c r="N458" s="742"/>
      <c r="O458" s="563"/>
      <c r="P458" s="563"/>
      <c r="Q458" s="563"/>
      <c r="R458" s="563"/>
      <c r="S458" s="563"/>
      <c r="T458" s="563"/>
      <c r="U458" s="563"/>
      <c r="V458" s="563"/>
      <c r="W458" s="563"/>
      <c r="X458" s="563"/>
      <c r="Y458" s="563"/>
      <c r="Z458" s="563"/>
      <c r="AA458" s="563"/>
      <c r="AB458" s="563"/>
      <c r="AC458" s="563"/>
      <c r="AD458" s="563"/>
      <c r="AE458" s="563"/>
      <c r="AF458" s="563"/>
      <c r="AG458" s="563"/>
      <c r="AH458" s="563"/>
      <c r="AI458" s="563"/>
      <c r="AJ458" s="563"/>
      <c r="AK458" s="732"/>
      <c r="AL458" s="7"/>
    </row>
    <row r="459" spans="1:38" ht="15.75" customHeight="1">
      <c r="A459" s="773"/>
      <c r="B459" s="734"/>
      <c r="C459" s="774"/>
      <c r="D459" s="778"/>
      <c r="E459" s="779"/>
      <c r="F459" s="780"/>
      <c r="G459" s="343" t="s">
        <v>373</v>
      </c>
      <c r="H459" s="343">
        <f>0.55*'[1]3.1_Recon_Fis_Prod_NUPRC+Coy'!$F$83</f>
        <v>0</v>
      </c>
      <c r="I459" s="561"/>
      <c r="J459" s="343"/>
      <c r="K459" s="563"/>
      <c r="L459" s="563"/>
      <c r="M459" s="759"/>
      <c r="N459" s="742"/>
      <c r="O459" s="563"/>
      <c r="P459" s="563"/>
      <c r="Q459" s="563"/>
      <c r="R459" s="563"/>
      <c r="S459" s="563"/>
      <c r="T459" s="563"/>
      <c r="U459" s="563"/>
      <c r="V459" s="563"/>
      <c r="W459" s="563"/>
      <c r="X459" s="563"/>
      <c r="Y459" s="563"/>
      <c r="Z459" s="563"/>
      <c r="AA459" s="563"/>
      <c r="AB459" s="563"/>
      <c r="AC459" s="563"/>
      <c r="AD459" s="563"/>
      <c r="AE459" s="563"/>
      <c r="AF459" s="563"/>
      <c r="AG459" s="563"/>
      <c r="AH459" s="563"/>
      <c r="AI459" s="563"/>
      <c r="AJ459" s="563"/>
      <c r="AK459" s="732"/>
      <c r="AL459" s="7"/>
    </row>
    <row r="460" spans="1:38" ht="15.75" customHeight="1">
      <c r="A460" s="773"/>
      <c r="B460" s="734" t="s">
        <v>450</v>
      </c>
      <c r="C460" s="774"/>
      <c r="D460" s="778"/>
      <c r="E460" s="779"/>
      <c r="F460" s="780"/>
      <c r="G460" s="343" t="s">
        <v>407</v>
      </c>
      <c r="H460" s="343">
        <f>0.45*'[1]3.1_Recon_Fis_Prod_NUPRC+Coy'!$F$80</f>
        <v>2367114.75</v>
      </c>
      <c r="I460" s="781">
        <f>0.45*'[1]Recon_Gas Production '!$F$92</f>
        <v>36224.840010688073</v>
      </c>
      <c r="J460" s="344">
        <f>'[1]2.1_Recon_Crude Lifting'!$H$112</f>
        <v>3437909</v>
      </c>
      <c r="K460" s="563"/>
      <c r="L460" s="563"/>
      <c r="M460" s="759"/>
      <c r="N460" s="742"/>
      <c r="O460" s="563"/>
      <c r="P460" s="563"/>
      <c r="Q460" s="563"/>
      <c r="R460" s="563"/>
      <c r="S460" s="563"/>
      <c r="T460" s="563"/>
      <c r="U460" s="563"/>
      <c r="V460" s="563"/>
      <c r="W460" s="563"/>
      <c r="X460" s="563"/>
      <c r="Y460" s="563"/>
      <c r="Z460" s="563"/>
      <c r="AA460" s="563"/>
      <c r="AB460" s="563"/>
      <c r="AC460" s="563"/>
      <c r="AD460" s="563"/>
      <c r="AE460" s="563"/>
      <c r="AF460" s="563"/>
      <c r="AG460" s="563"/>
      <c r="AH460" s="563"/>
      <c r="AI460" s="563"/>
      <c r="AJ460" s="563"/>
      <c r="AK460" s="732"/>
      <c r="AL460" s="7"/>
    </row>
    <row r="461" spans="1:38" ht="15.75" customHeight="1">
      <c r="A461" s="773"/>
      <c r="B461" s="734"/>
      <c r="C461" s="774"/>
      <c r="D461" s="778"/>
      <c r="E461" s="779"/>
      <c r="F461" s="780"/>
      <c r="G461" s="343" t="s">
        <v>367</v>
      </c>
      <c r="H461" s="343">
        <f>0.45*'[1]3.1_Recon_Fis_Prod_NUPRC+Coy'!$F$81</f>
        <v>2709293.4</v>
      </c>
      <c r="I461" s="782"/>
      <c r="J461" s="344">
        <f>'[1]2.1_Recon_Crude Lifting'!$H$110</f>
        <v>2265000</v>
      </c>
      <c r="K461" s="563"/>
      <c r="L461" s="563"/>
      <c r="M461" s="759"/>
      <c r="N461" s="742"/>
      <c r="O461" s="563"/>
      <c r="P461" s="563"/>
      <c r="Q461" s="563"/>
      <c r="R461" s="563"/>
      <c r="S461" s="563"/>
      <c r="T461" s="563"/>
      <c r="U461" s="563"/>
      <c r="V461" s="563"/>
      <c r="W461" s="563"/>
      <c r="X461" s="563"/>
      <c r="Y461" s="563"/>
      <c r="Z461" s="563"/>
      <c r="AA461" s="563"/>
      <c r="AB461" s="563"/>
      <c r="AC461" s="563"/>
      <c r="AD461" s="563"/>
      <c r="AE461" s="563"/>
      <c r="AF461" s="563"/>
      <c r="AG461" s="563"/>
      <c r="AH461" s="563"/>
      <c r="AI461" s="563"/>
      <c r="AJ461" s="563"/>
      <c r="AK461" s="732"/>
      <c r="AL461" s="7"/>
    </row>
    <row r="462" spans="1:38" ht="15.75" customHeight="1">
      <c r="A462" s="773"/>
      <c r="B462" s="734"/>
      <c r="C462" s="774"/>
      <c r="D462" s="778"/>
      <c r="E462" s="779"/>
      <c r="F462" s="780"/>
      <c r="G462" s="343" t="s">
        <v>449</v>
      </c>
      <c r="H462" s="343">
        <f>0.45*'[1]3.1_Recon_Fis_Prod_NUPRC+Coy'!$F$82</f>
        <v>425137.05</v>
      </c>
      <c r="I462" s="782"/>
      <c r="J462" s="343"/>
      <c r="K462" s="563"/>
      <c r="L462" s="563"/>
      <c r="M462" s="759"/>
      <c r="N462" s="742"/>
      <c r="O462" s="563"/>
      <c r="P462" s="563"/>
      <c r="Q462" s="563"/>
      <c r="R462" s="563"/>
      <c r="S462" s="563"/>
      <c r="T462" s="563"/>
      <c r="U462" s="563"/>
      <c r="V462" s="563"/>
      <c r="W462" s="563"/>
      <c r="X462" s="563"/>
      <c r="Y462" s="563"/>
      <c r="Z462" s="563"/>
      <c r="AA462" s="563"/>
      <c r="AB462" s="563"/>
      <c r="AC462" s="563"/>
      <c r="AD462" s="563"/>
      <c r="AE462" s="563"/>
      <c r="AF462" s="563"/>
      <c r="AG462" s="563"/>
      <c r="AH462" s="563"/>
      <c r="AI462" s="563"/>
      <c r="AJ462" s="563"/>
      <c r="AK462" s="732"/>
      <c r="AL462" s="7"/>
    </row>
    <row r="463" spans="1:38" ht="15.75" customHeight="1">
      <c r="A463" s="773"/>
      <c r="B463" s="734"/>
      <c r="C463" s="774"/>
      <c r="D463" s="778"/>
      <c r="E463" s="779"/>
      <c r="F463" s="780"/>
      <c r="G463" s="343" t="s">
        <v>373</v>
      </c>
      <c r="H463" s="343">
        <f>0.45*'[1]3.1_Recon_Fis_Prod_NUPRC+Coy'!$F$83</f>
        <v>0</v>
      </c>
      <c r="I463" s="782"/>
      <c r="J463" s="343"/>
      <c r="K463" s="563"/>
      <c r="L463" s="563"/>
      <c r="M463" s="759"/>
      <c r="N463" s="742"/>
      <c r="O463" s="563"/>
      <c r="P463" s="563"/>
      <c r="Q463" s="563"/>
      <c r="R463" s="563"/>
      <c r="S463" s="563"/>
      <c r="T463" s="563"/>
      <c r="U463" s="563"/>
      <c r="V463" s="563"/>
      <c r="W463" s="563"/>
      <c r="X463" s="563"/>
      <c r="Y463" s="563"/>
      <c r="Z463" s="563"/>
      <c r="AA463" s="563"/>
      <c r="AB463" s="563"/>
      <c r="AC463" s="563"/>
      <c r="AD463" s="563"/>
      <c r="AE463" s="563"/>
      <c r="AF463" s="563"/>
      <c r="AG463" s="563"/>
      <c r="AH463" s="563"/>
      <c r="AI463" s="563"/>
      <c r="AJ463" s="563"/>
      <c r="AK463" s="732"/>
      <c r="AL463" s="7"/>
    </row>
    <row r="464" spans="1:38" ht="15.75" customHeight="1">
      <c r="A464" s="734" t="s">
        <v>240</v>
      </c>
      <c r="B464" s="734" t="s">
        <v>448</v>
      </c>
      <c r="C464" s="775"/>
      <c r="D464" s="778"/>
      <c r="E464" s="779"/>
      <c r="F464" s="779"/>
      <c r="G464" s="341"/>
      <c r="H464" s="341"/>
      <c r="I464" s="745">
        <f>0.55*'[1]Recon_Gas Production '!$F$93</f>
        <v>9100.1265574999998</v>
      </c>
      <c r="J464" s="341"/>
      <c r="K464" s="563"/>
      <c r="L464" s="563"/>
      <c r="M464" s="759"/>
      <c r="N464" s="742"/>
      <c r="O464" s="563"/>
      <c r="P464" s="563"/>
      <c r="Q464" s="563"/>
      <c r="R464" s="563"/>
      <c r="S464" s="563"/>
      <c r="T464" s="563"/>
      <c r="U464" s="563"/>
      <c r="V464" s="563"/>
      <c r="W464" s="563"/>
      <c r="X464" s="563"/>
      <c r="Y464" s="563"/>
      <c r="Z464" s="563"/>
      <c r="AA464" s="563"/>
      <c r="AB464" s="563"/>
      <c r="AC464" s="563"/>
      <c r="AD464" s="563"/>
      <c r="AE464" s="563"/>
      <c r="AF464" s="563"/>
      <c r="AG464" s="563"/>
      <c r="AH464" s="563"/>
      <c r="AI464" s="563"/>
      <c r="AJ464" s="563"/>
      <c r="AK464" s="732"/>
      <c r="AL464" s="7"/>
    </row>
    <row r="465" spans="1:38" ht="15.75" customHeight="1">
      <c r="A465" s="734"/>
      <c r="B465" s="734"/>
      <c r="C465" s="775"/>
      <c r="D465" s="778"/>
      <c r="E465" s="779"/>
      <c r="F465" s="779"/>
      <c r="G465" s="341"/>
      <c r="H465" s="341"/>
      <c r="I465" s="746"/>
      <c r="J465" s="341"/>
      <c r="K465" s="563"/>
      <c r="L465" s="563"/>
      <c r="M465" s="759"/>
      <c r="N465" s="742"/>
      <c r="O465" s="563"/>
      <c r="P465" s="563"/>
      <c r="Q465" s="563"/>
      <c r="R465" s="563"/>
      <c r="S465" s="563"/>
      <c r="T465" s="563"/>
      <c r="U465" s="563"/>
      <c r="V465" s="563"/>
      <c r="W465" s="563"/>
      <c r="X465" s="563"/>
      <c r="Y465" s="563"/>
      <c r="Z465" s="563"/>
      <c r="AA465" s="563"/>
      <c r="AB465" s="563"/>
      <c r="AC465" s="563"/>
      <c r="AD465" s="563"/>
      <c r="AE465" s="563"/>
      <c r="AF465" s="563"/>
      <c r="AG465" s="563"/>
      <c r="AH465" s="563"/>
      <c r="AI465" s="563"/>
      <c r="AJ465" s="563"/>
      <c r="AK465" s="732"/>
      <c r="AL465" s="7"/>
    </row>
    <row r="466" spans="1:38" ht="15.75" customHeight="1">
      <c r="A466" s="734"/>
      <c r="B466" s="734"/>
      <c r="C466" s="775"/>
      <c r="D466" s="778"/>
      <c r="E466" s="779"/>
      <c r="F466" s="779"/>
      <c r="G466" s="341"/>
      <c r="H466" s="341"/>
      <c r="I466" s="746"/>
      <c r="J466" s="341"/>
      <c r="K466" s="563"/>
      <c r="L466" s="563"/>
      <c r="M466" s="759"/>
      <c r="N466" s="742"/>
      <c r="O466" s="563"/>
      <c r="P466" s="563"/>
      <c r="Q466" s="563"/>
      <c r="R466" s="563"/>
      <c r="S466" s="563"/>
      <c r="T466" s="563"/>
      <c r="U466" s="563"/>
      <c r="V466" s="563"/>
      <c r="W466" s="563"/>
      <c r="X466" s="563"/>
      <c r="Y466" s="563"/>
      <c r="Z466" s="563"/>
      <c r="AA466" s="563"/>
      <c r="AB466" s="563"/>
      <c r="AC466" s="563"/>
      <c r="AD466" s="563"/>
      <c r="AE466" s="563"/>
      <c r="AF466" s="563"/>
      <c r="AG466" s="563"/>
      <c r="AH466" s="563"/>
      <c r="AI466" s="563"/>
      <c r="AJ466" s="563"/>
      <c r="AK466" s="732"/>
      <c r="AL466" s="7"/>
    </row>
    <row r="467" spans="1:38" ht="15.75" customHeight="1">
      <c r="A467" s="734"/>
      <c r="B467" s="734"/>
      <c r="C467" s="775"/>
      <c r="D467" s="778"/>
      <c r="E467" s="779"/>
      <c r="F467" s="779"/>
      <c r="G467" s="341"/>
      <c r="H467" s="341"/>
      <c r="I467" s="746"/>
      <c r="J467" s="341"/>
      <c r="K467" s="563"/>
      <c r="L467" s="563"/>
      <c r="M467" s="759"/>
      <c r="N467" s="742"/>
      <c r="O467" s="563"/>
      <c r="P467" s="563"/>
      <c r="Q467" s="563"/>
      <c r="R467" s="563"/>
      <c r="S467" s="563"/>
      <c r="T467" s="563"/>
      <c r="U467" s="563"/>
      <c r="V467" s="563"/>
      <c r="W467" s="563"/>
      <c r="X467" s="563"/>
      <c r="Y467" s="563"/>
      <c r="Z467" s="563"/>
      <c r="AA467" s="563"/>
      <c r="AB467" s="563"/>
      <c r="AC467" s="563"/>
      <c r="AD467" s="563"/>
      <c r="AE467" s="563"/>
      <c r="AF467" s="563"/>
      <c r="AG467" s="563"/>
      <c r="AH467" s="563"/>
      <c r="AI467" s="563"/>
      <c r="AJ467" s="563"/>
      <c r="AK467" s="732"/>
      <c r="AL467" s="7"/>
    </row>
    <row r="468" spans="1:38" ht="15.75" customHeight="1">
      <c r="A468" s="734"/>
      <c r="B468" s="734" t="s">
        <v>450</v>
      </c>
      <c r="C468" s="775"/>
      <c r="D468" s="778"/>
      <c r="E468" s="779"/>
      <c r="F468" s="779"/>
      <c r="G468" s="341"/>
      <c r="H468" s="341"/>
      <c r="I468" s="747">
        <f>0.45*'[1]Recon_Gas Production '!$F$93</f>
        <v>7445.5580924999995</v>
      </c>
      <c r="J468" s="341"/>
      <c r="K468" s="563"/>
      <c r="L468" s="563"/>
      <c r="M468" s="759"/>
      <c r="N468" s="742"/>
      <c r="O468" s="563"/>
      <c r="P468" s="563"/>
      <c r="Q468" s="563"/>
      <c r="R468" s="563"/>
      <c r="S468" s="563"/>
      <c r="T468" s="563"/>
      <c r="U468" s="563"/>
      <c r="V468" s="563"/>
      <c r="W468" s="563"/>
      <c r="X468" s="563"/>
      <c r="Y468" s="563"/>
      <c r="Z468" s="563"/>
      <c r="AA468" s="563"/>
      <c r="AB468" s="563"/>
      <c r="AC468" s="563"/>
      <c r="AD468" s="563"/>
      <c r="AE468" s="563"/>
      <c r="AF468" s="563"/>
      <c r="AG468" s="563"/>
      <c r="AH468" s="563"/>
      <c r="AI468" s="563"/>
      <c r="AJ468" s="563"/>
      <c r="AK468" s="732"/>
      <c r="AL468" s="7"/>
    </row>
    <row r="469" spans="1:38" ht="15.75" customHeight="1">
      <c r="A469" s="734"/>
      <c r="B469" s="734"/>
      <c r="C469" s="775"/>
      <c r="D469" s="778"/>
      <c r="E469" s="779"/>
      <c r="F469" s="779"/>
      <c r="G469" s="341"/>
      <c r="H469" s="341"/>
      <c r="I469" s="748"/>
      <c r="J469" s="341"/>
      <c r="K469" s="563"/>
      <c r="L469" s="563"/>
      <c r="M469" s="759"/>
      <c r="N469" s="742"/>
      <c r="O469" s="563"/>
      <c r="P469" s="563"/>
      <c r="Q469" s="563"/>
      <c r="R469" s="563"/>
      <c r="S469" s="563"/>
      <c r="T469" s="563"/>
      <c r="U469" s="563"/>
      <c r="V469" s="563"/>
      <c r="W469" s="563"/>
      <c r="X469" s="563"/>
      <c r="Y469" s="563"/>
      <c r="Z469" s="563"/>
      <c r="AA469" s="563"/>
      <c r="AB469" s="563"/>
      <c r="AC469" s="563"/>
      <c r="AD469" s="563"/>
      <c r="AE469" s="563"/>
      <c r="AF469" s="563"/>
      <c r="AG469" s="563"/>
      <c r="AH469" s="563"/>
      <c r="AI469" s="563"/>
      <c r="AJ469" s="563"/>
      <c r="AK469" s="732"/>
      <c r="AL469" s="7"/>
    </row>
    <row r="470" spans="1:38" ht="15.75" customHeight="1">
      <c r="A470" s="734"/>
      <c r="B470" s="734"/>
      <c r="C470" s="775"/>
      <c r="D470" s="778"/>
      <c r="E470" s="779"/>
      <c r="F470" s="779"/>
      <c r="G470" s="341"/>
      <c r="H470" s="341"/>
      <c r="I470" s="748"/>
      <c r="J470" s="341"/>
      <c r="K470" s="563"/>
      <c r="L470" s="563"/>
      <c r="M470" s="759"/>
      <c r="N470" s="742"/>
      <c r="O470" s="563"/>
      <c r="P470" s="563"/>
      <c r="Q470" s="563"/>
      <c r="R470" s="563"/>
      <c r="S470" s="563"/>
      <c r="T470" s="563"/>
      <c r="U470" s="563"/>
      <c r="V470" s="563"/>
      <c r="W470" s="563"/>
      <c r="X470" s="563"/>
      <c r="Y470" s="563"/>
      <c r="Z470" s="563"/>
      <c r="AA470" s="563"/>
      <c r="AB470" s="563"/>
      <c r="AC470" s="563"/>
      <c r="AD470" s="563"/>
      <c r="AE470" s="563"/>
      <c r="AF470" s="563"/>
      <c r="AG470" s="563"/>
      <c r="AH470" s="563"/>
      <c r="AI470" s="563"/>
      <c r="AJ470" s="563"/>
      <c r="AK470" s="732"/>
      <c r="AL470" s="7"/>
    </row>
    <row r="471" spans="1:38" ht="15.75" customHeight="1">
      <c r="A471" s="734"/>
      <c r="B471" s="734"/>
      <c r="C471" s="775"/>
      <c r="D471" s="778"/>
      <c r="E471" s="779"/>
      <c r="F471" s="779"/>
      <c r="G471" s="341"/>
      <c r="H471" s="341"/>
      <c r="I471" s="748"/>
      <c r="J471" s="341"/>
      <c r="K471" s="563"/>
      <c r="L471" s="563"/>
      <c r="M471" s="759"/>
      <c r="N471" s="742"/>
      <c r="O471" s="563"/>
      <c r="P471" s="563"/>
      <c r="Q471" s="563"/>
      <c r="R471" s="563"/>
      <c r="S471" s="563"/>
      <c r="T471" s="563"/>
      <c r="U471" s="563"/>
      <c r="V471" s="563"/>
      <c r="W471" s="563"/>
      <c r="X471" s="563"/>
      <c r="Y471" s="563"/>
      <c r="Z471" s="563"/>
      <c r="AA471" s="563"/>
      <c r="AB471" s="563"/>
      <c r="AC471" s="563"/>
      <c r="AD471" s="563"/>
      <c r="AE471" s="563"/>
      <c r="AF471" s="563"/>
      <c r="AG471" s="563"/>
      <c r="AH471" s="563"/>
      <c r="AI471" s="563"/>
      <c r="AJ471" s="563"/>
      <c r="AK471" s="732"/>
      <c r="AL471" s="7"/>
    </row>
    <row r="472" spans="1:38" ht="15.75" customHeight="1">
      <c r="A472" s="783" t="s">
        <v>300</v>
      </c>
      <c r="B472" s="734" t="s">
        <v>448</v>
      </c>
      <c r="C472" s="775"/>
      <c r="D472" s="778"/>
      <c r="E472" s="779"/>
      <c r="F472" s="779"/>
      <c r="G472" s="341"/>
      <c r="H472" s="341"/>
      <c r="I472" s="745">
        <f>0.55*'[1]Recon_Gas Production '!$F$94</f>
        <v>1431.28167985</v>
      </c>
      <c r="J472" s="341"/>
      <c r="K472" s="563"/>
      <c r="L472" s="563"/>
      <c r="M472" s="759"/>
      <c r="N472" s="742"/>
      <c r="O472" s="563"/>
      <c r="P472" s="563"/>
      <c r="Q472" s="563"/>
      <c r="R472" s="563"/>
      <c r="S472" s="563"/>
      <c r="T472" s="563"/>
      <c r="U472" s="563"/>
      <c r="V472" s="563"/>
      <c r="W472" s="563"/>
      <c r="X472" s="563"/>
      <c r="Y472" s="563"/>
      <c r="Z472" s="563"/>
      <c r="AA472" s="563"/>
      <c r="AB472" s="563"/>
      <c r="AC472" s="563"/>
      <c r="AD472" s="563"/>
      <c r="AE472" s="563"/>
      <c r="AF472" s="563"/>
      <c r="AG472" s="563"/>
      <c r="AH472" s="563"/>
      <c r="AI472" s="563"/>
      <c r="AJ472" s="563"/>
      <c r="AK472" s="732"/>
      <c r="AL472" s="7"/>
    </row>
    <row r="473" spans="1:38" ht="15.75" customHeight="1">
      <c r="A473" s="784"/>
      <c r="B473" s="734"/>
      <c r="C473" s="775"/>
      <c r="D473" s="778"/>
      <c r="E473" s="779"/>
      <c r="F473" s="779"/>
      <c r="G473" s="341"/>
      <c r="H473" s="341"/>
      <c r="I473" s="746"/>
      <c r="J473" s="341"/>
      <c r="K473" s="563"/>
      <c r="L473" s="563"/>
      <c r="M473" s="759"/>
      <c r="N473" s="742"/>
      <c r="O473" s="563"/>
      <c r="P473" s="563"/>
      <c r="Q473" s="563"/>
      <c r="R473" s="563"/>
      <c r="S473" s="563"/>
      <c r="T473" s="563"/>
      <c r="U473" s="563"/>
      <c r="V473" s="563"/>
      <c r="W473" s="563"/>
      <c r="X473" s="563"/>
      <c r="Y473" s="563"/>
      <c r="Z473" s="563"/>
      <c r="AA473" s="563"/>
      <c r="AB473" s="563"/>
      <c r="AC473" s="563"/>
      <c r="AD473" s="563"/>
      <c r="AE473" s="563"/>
      <c r="AF473" s="563"/>
      <c r="AG473" s="563"/>
      <c r="AH473" s="563"/>
      <c r="AI473" s="563"/>
      <c r="AJ473" s="563"/>
      <c r="AK473" s="732"/>
      <c r="AL473" s="7"/>
    </row>
    <row r="474" spans="1:38" ht="15.75" customHeight="1">
      <c r="A474" s="784"/>
      <c r="B474" s="734"/>
      <c r="C474" s="775"/>
      <c r="D474" s="778"/>
      <c r="E474" s="779"/>
      <c r="F474" s="779"/>
      <c r="G474" s="341"/>
      <c r="H474" s="341"/>
      <c r="I474" s="746"/>
      <c r="J474" s="341"/>
      <c r="K474" s="563"/>
      <c r="L474" s="563"/>
      <c r="M474" s="759"/>
      <c r="N474" s="742"/>
      <c r="O474" s="563"/>
      <c r="P474" s="563"/>
      <c r="Q474" s="563"/>
      <c r="R474" s="563"/>
      <c r="S474" s="563"/>
      <c r="T474" s="563"/>
      <c r="U474" s="563"/>
      <c r="V474" s="563"/>
      <c r="W474" s="563"/>
      <c r="X474" s="563"/>
      <c r="Y474" s="563"/>
      <c r="Z474" s="563"/>
      <c r="AA474" s="563"/>
      <c r="AB474" s="563"/>
      <c r="AC474" s="563"/>
      <c r="AD474" s="563"/>
      <c r="AE474" s="563"/>
      <c r="AF474" s="563"/>
      <c r="AG474" s="563"/>
      <c r="AH474" s="563"/>
      <c r="AI474" s="563"/>
      <c r="AJ474" s="563"/>
      <c r="AK474" s="732"/>
      <c r="AL474" s="7"/>
    </row>
    <row r="475" spans="1:38" ht="15.75" customHeight="1">
      <c r="A475" s="784"/>
      <c r="B475" s="734"/>
      <c r="C475" s="775"/>
      <c r="D475" s="778"/>
      <c r="E475" s="779"/>
      <c r="F475" s="779"/>
      <c r="G475" s="341"/>
      <c r="H475" s="341"/>
      <c r="I475" s="746"/>
      <c r="J475" s="341"/>
      <c r="K475" s="563"/>
      <c r="L475" s="563"/>
      <c r="M475" s="759"/>
      <c r="N475" s="742"/>
      <c r="O475" s="563"/>
      <c r="P475" s="563"/>
      <c r="Q475" s="563"/>
      <c r="R475" s="563"/>
      <c r="S475" s="563"/>
      <c r="T475" s="563"/>
      <c r="U475" s="563"/>
      <c r="V475" s="563"/>
      <c r="W475" s="563"/>
      <c r="X475" s="563"/>
      <c r="Y475" s="563"/>
      <c r="Z475" s="563"/>
      <c r="AA475" s="563"/>
      <c r="AB475" s="563"/>
      <c r="AC475" s="563"/>
      <c r="AD475" s="563"/>
      <c r="AE475" s="563"/>
      <c r="AF475" s="563"/>
      <c r="AG475" s="563"/>
      <c r="AH475" s="563"/>
      <c r="AI475" s="563"/>
      <c r="AJ475" s="563"/>
      <c r="AK475" s="732"/>
      <c r="AL475" s="7"/>
    </row>
    <row r="476" spans="1:38" ht="15.75" customHeight="1">
      <c r="A476" s="784"/>
      <c r="B476" s="734" t="s">
        <v>450</v>
      </c>
      <c r="C476" s="775"/>
      <c r="D476" s="778"/>
      <c r="E476" s="779"/>
      <c r="F476" s="779"/>
      <c r="G476" s="341"/>
      <c r="H476" s="341"/>
      <c r="I476" s="747">
        <f>0.45*'[1]Recon_Gas Production '!$F$94</f>
        <v>1171.0486471499999</v>
      </c>
      <c r="J476" s="341"/>
      <c r="K476" s="563"/>
      <c r="L476" s="563"/>
      <c r="M476" s="759"/>
      <c r="N476" s="742"/>
      <c r="O476" s="563"/>
      <c r="P476" s="563"/>
      <c r="Q476" s="563"/>
      <c r="R476" s="563"/>
      <c r="S476" s="563"/>
      <c r="T476" s="563"/>
      <c r="U476" s="563"/>
      <c r="V476" s="563"/>
      <c r="W476" s="563"/>
      <c r="X476" s="563"/>
      <c r="Y476" s="563"/>
      <c r="Z476" s="563"/>
      <c r="AA476" s="563"/>
      <c r="AB476" s="563"/>
      <c r="AC476" s="563"/>
      <c r="AD476" s="563"/>
      <c r="AE476" s="563"/>
      <c r="AF476" s="563"/>
      <c r="AG476" s="563"/>
      <c r="AH476" s="563"/>
      <c r="AI476" s="563"/>
      <c r="AJ476" s="563"/>
      <c r="AK476" s="732"/>
      <c r="AL476" s="7"/>
    </row>
    <row r="477" spans="1:38" ht="15.75" customHeight="1">
      <c r="A477" s="784"/>
      <c r="B477" s="734"/>
      <c r="C477" s="775"/>
      <c r="D477" s="778"/>
      <c r="E477" s="779"/>
      <c r="F477" s="779"/>
      <c r="G477" s="341"/>
      <c r="H477" s="341"/>
      <c r="I477" s="748"/>
      <c r="J477" s="341"/>
      <c r="K477" s="563"/>
      <c r="L477" s="563"/>
      <c r="M477" s="759"/>
      <c r="N477" s="742"/>
      <c r="O477" s="563"/>
      <c r="P477" s="563"/>
      <c r="Q477" s="563"/>
      <c r="R477" s="563"/>
      <c r="S477" s="563"/>
      <c r="T477" s="563"/>
      <c r="U477" s="563"/>
      <c r="V477" s="563"/>
      <c r="W477" s="563"/>
      <c r="X477" s="563"/>
      <c r="Y477" s="563"/>
      <c r="Z477" s="563"/>
      <c r="AA477" s="563"/>
      <c r="AB477" s="563"/>
      <c r="AC477" s="563"/>
      <c r="AD477" s="563"/>
      <c r="AE477" s="563"/>
      <c r="AF477" s="563"/>
      <c r="AG477" s="563"/>
      <c r="AH477" s="563"/>
      <c r="AI477" s="563"/>
      <c r="AJ477" s="563"/>
      <c r="AK477" s="732"/>
      <c r="AL477" s="7"/>
    </row>
    <row r="478" spans="1:38" ht="15.75" customHeight="1">
      <c r="A478" s="784"/>
      <c r="B478" s="734"/>
      <c r="C478" s="775"/>
      <c r="D478" s="778"/>
      <c r="E478" s="779"/>
      <c r="F478" s="779"/>
      <c r="G478" s="341"/>
      <c r="H478" s="341"/>
      <c r="I478" s="748"/>
      <c r="J478" s="341"/>
      <c r="K478" s="563"/>
      <c r="L478" s="563"/>
      <c r="M478" s="759"/>
      <c r="N478" s="742"/>
      <c r="O478" s="563"/>
      <c r="P478" s="563"/>
      <c r="Q478" s="563"/>
      <c r="R478" s="563"/>
      <c r="S478" s="563"/>
      <c r="T478" s="563"/>
      <c r="U478" s="563"/>
      <c r="V478" s="563"/>
      <c r="W478" s="563"/>
      <c r="X478" s="563"/>
      <c r="Y478" s="563"/>
      <c r="Z478" s="563"/>
      <c r="AA478" s="563"/>
      <c r="AB478" s="563"/>
      <c r="AC478" s="563"/>
      <c r="AD478" s="563"/>
      <c r="AE478" s="563"/>
      <c r="AF478" s="563"/>
      <c r="AG478" s="563"/>
      <c r="AH478" s="563"/>
      <c r="AI478" s="563"/>
      <c r="AJ478" s="563"/>
      <c r="AK478" s="732"/>
      <c r="AL478" s="7"/>
    </row>
    <row r="479" spans="1:38" ht="15.75" customHeight="1">
      <c r="A479" s="733"/>
      <c r="B479" s="734"/>
      <c r="C479" s="775"/>
      <c r="D479" s="778"/>
      <c r="E479" s="779"/>
      <c r="F479" s="779"/>
      <c r="G479" s="341"/>
      <c r="H479" s="341"/>
      <c r="I479" s="748"/>
      <c r="J479" s="341"/>
      <c r="K479" s="563"/>
      <c r="L479" s="563"/>
      <c r="M479" s="759"/>
      <c r="N479" s="742"/>
      <c r="O479" s="563"/>
      <c r="P479" s="563"/>
      <c r="Q479" s="563"/>
      <c r="R479" s="563"/>
      <c r="S479" s="563"/>
      <c r="T479" s="563"/>
      <c r="U479" s="563"/>
      <c r="V479" s="563"/>
      <c r="W479" s="563"/>
      <c r="X479" s="563"/>
      <c r="Y479" s="563"/>
      <c r="Z479" s="563"/>
      <c r="AA479" s="563"/>
      <c r="AB479" s="563"/>
      <c r="AC479" s="563"/>
      <c r="AD479" s="563"/>
      <c r="AE479" s="563"/>
      <c r="AF479" s="563"/>
      <c r="AG479" s="563"/>
      <c r="AH479" s="563"/>
      <c r="AI479" s="563"/>
      <c r="AJ479" s="563"/>
      <c r="AK479" s="732"/>
      <c r="AL479" s="7"/>
    </row>
    <row r="480" spans="1:38" ht="15.75" customHeight="1">
      <c r="A480" s="785" t="s">
        <v>86</v>
      </c>
      <c r="B480" s="734" t="s">
        <v>448</v>
      </c>
      <c r="C480" s="775"/>
      <c r="D480" s="778"/>
      <c r="E480" s="779"/>
      <c r="F480" s="779"/>
      <c r="G480" s="341"/>
      <c r="H480" s="341"/>
      <c r="I480" s="745">
        <f>0.55*'[1]Recon_Gas Production '!$F$95</f>
        <v>844.85483005000015</v>
      </c>
      <c r="J480" s="341"/>
      <c r="K480" s="563"/>
      <c r="L480" s="563"/>
      <c r="M480" s="759"/>
      <c r="N480" s="742"/>
      <c r="O480" s="563"/>
      <c r="P480" s="563"/>
      <c r="Q480" s="563"/>
      <c r="R480" s="563"/>
      <c r="S480" s="563"/>
      <c r="T480" s="563"/>
      <c r="U480" s="563"/>
      <c r="V480" s="563"/>
      <c r="W480" s="563"/>
      <c r="X480" s="563"/>
      <c r="Y480" s="563"/>
      <c r="Z480" s="563"/>
      <c r="AA480" s="563"/>
      <c r="AB480" s="563"/>
      <c r="AC480" s="563"/>
      <c r="AD480" s="563"/>
      <c r="AE480" s="563"/>
      <c r="AF480" s="563"/>
      <c r="AG480" s="563"/>
      <c r="AH480" s="563"/>
      <c r="AI480" s="563"/>
      <c r="AJ480" s="563"/>
      <c r="AK480" s="732"/>
      <c r="AL480" s="7"/>
    </row>
    <row r="481" spans="1:38" ht="15.75" customHeight="1">
      <c r="A481" s="775"/>
      <c r="B481" s="734"/>
      <c r="C481" s="775"/>
      <c r="D481" s="778"/>
      <c r="E481" s="779"/>
      <c r="F481" s="779"/>
      <c r="G481" s="341"/>
      <c r="H481" s="341"/>
      <c r="I481" s="746"/>
      <c r="J481" s="341"/>
      <c r="K481" s="563"/>
      <c r="L481" s="563"/>
      <c r="M481" s="759"/>
      <c r="N481" s="742"/>
      <c r="O481" s="563"/>
      <c r="P481" s="563"/>
      <c r="Q481" s="563"/>
      <c r="R481" s="563"/>
      <c r="S481" s="563"/>
      <c r="T481" s="563"/>
      <c r="U481" s="563"/>
      <c r="V481" s="563"/>
      <c r="W481" s="563"/>
      <c r="X481" s="563"/>
      <c r="Y481" s="563"/>
      <c r="Z481" s="563"/>
      <c r="AA481" s="563"/>
      <c r="AB481" s="563"/>
      <c r="AC481" s="563"/>
      <c r="AD481" s="563"/>
      <c r="AE481" s="563"/>
      <c r="AF481" s="563"/>
      <c r="AG481" s="563"/>
      <c r="AH481" s="563"/>
      <c r="AI481" s="563"/>
      <c r="AJ481" s="563"/>
      <c r="AK481" s="732"/>
      <c r="AL481" s="7"/>
    </row>
    <row r="482" spans="1:38" ht="15.75" customHeight="1">
      <c r="A482" s="775"/>
      <c r="B482" s="734"/>
      <c r="C482" s="775"/>
      <c r="D482" s="778"/>
      <c r="E482" s="779"/>
      <c r="F482" s="779"/>
      <c r="G482" s="341"/>
      <c r="H482" s="341"/>
      <c r="I482" s="746"/>
      <c r="J482" s="341"/>
      <c r="K482" s="563"/>
      <c r="L482" s="563"/>
      <c r="M482" s="759"/>
      <c r="N482" s="742"/>
      <c r="O482" s="563"/>
      <c r="P482" s="563"/>
      <c r="Q482" s="563"/>
      <c r="R482" s="563"/>
      <c r="S482" s="563"/>
      <c r="T482" s="563"/>
      <c r="U482" s="563"/>
      <c r="V482" s="563"/>
      <c r="W482" s="563"/>
      <c r="X482" s="563"/>
      <c r="Y482" s="563"/>
      <c r="Z482" s="563"/>
      <c r="AA482" s="563"/>
      <c r="AB482" s="563"/>
      <c r="AC482" s="563"/>
      <c r="AD482" s="563"/>
      <c r="AE482" s="563"/>
      <c r="AF482" s="563"/>
      <c r="AG482" s="563"/>
      <c r="AH482" s="563"/>
      <c r="AI482" s="563"/>
      <c r="AJ482" s="563"/>
      <c r="AK482" s="732"/>
      <c r="AL482" s="7"/>
    </row>
    <row r="483" spans="1:38" ht="15.75" customHeight="1">
      <c r="A483" s="775"/>
      <c r="B483" s="734"/>
      <c r="C483" s="775"/>
      <c r="D483" s="778"/>
      <c r="E483" s="779"/>
      <c r="F483" s="779"/>
      <c r="G483" s="341"/>
      <c r="H483" s="341"/>
      <c r="I483" s="746"/>
      <c r="J483" s="341"/>
      <c r="K483" s="563"/>
      <c r="L483" s="563"/>
      <c r="M483" s="759"/>
      <c r="N483" s="742"/>
      <c r="O483" s="563"/>
      <c r="P483" s="563"/>
      <c r="Q483" s="563"/>
      <c r="R483" s="563"/>
      <c r="S483" s="563"/>
      <c r="T483" s="563"/>
      <c r="U483" s="563"/>
      <c r="V483" s="563"/>
      <c r="W483" s="563"/>
      <c r="X483" s="563"/>
      <c r="Y483" s="563"/>
      <c r="Z483" s="563"/>
      <c r="AA483" s="563"/>
      <c r="AB483" s="563"/>
      <c r="AC483" s="563"/>
      <c r="AD483" s="563"/>
      <c r="AE483" s="563"/>
      <c r="AF483" s="563"/>
      <c r="AG483" s="563"/>
      <c r="AH483" s="563"/>
      <c r="AI483" s="563"/>
      <c r="AJ483" s="563"/>
      <c r="AK483" s="732"/>
      <c r="AL483" s="7"/>
    </row>
    <row r="484" spans="1:38" ht="15.75" customHeight="1">
      <c r="A484" s="775"/>
      <c r="B484" s="734" t="s">
        <v>450</v>
      </c>
      <c r="C484" s="775"/>
      <c r="D484" s="778"/>
      <c r="E484" s="779"/>
      <c r="F484" s="779"/>
      <c r="G484" s="341"/>
      <c r="H484" s="341"/>
      <c r="I484" s="747">
        <f>0.45*'[1]Recon_Gas Production '!$F$95</f>
        <v>691.24486095000009</v>
      </c>
      <c r="J484" s="341"/>
      <c r="K484" s="563"/>
      <c r="L484" s="563"/>
      <c r="M484" s="759"/>
      <c r="N484" s="742"/>
      <c r="O484" s="563"/>
      <c r="P484" s="563"/>
      <c r="Q484" s="563"/>
      <c r="R484" s="563"/>
      <c r="S484" s="563"/>
      <c r="T484" s="563"/>
      <c r="U484" s="563"/>
      <c r="V484" s="563"/>
      <c r="W484" s="563"/>
      <c r="X484" s="563"/>
      <c r="Y484" s="563"/>
      <c r="Z484" s="563"/>
      <c r="AA484" s="563"/>
      <c r="AB484" s="563"/>
      <c r="AC484" s="563"/>
      <c r="AD484" s="563"/>
      <c r="AE484" s="563"/>
      <c r="AF484" s="563"/>
      <c r="AG484" s="563"/>
      <c r="AH484" s="563"/>
      <c r="AI484" s="563"/>
      <c r="AJ484" s="563"/>
      <c r="AK484" s="732"/>
      <c r="AL484" s="7"/>
    </row>
    <row r="485" spans="1:38" ht="15.75" customHeight="1">
      <c r="A485" s="775"/>
      <c r="B485" s="734"/>
      <c r="C485" s="775"/>
      <c r="D485" s="778"/>
      <c r="E485" s="779"/>
      <c r="F485" s="779"/>
      <c r="G485" s="341"/>
      <c r="H485" s="341"/>
      <c r="I485" s="748"/>
      <c r="J485" s="341"/>
      <c r="K485" s="563"/>
      <c r="L485" s="563"/>
      <c r="M485" s="759"/>
      <c r="N485" s="742"/>
      <c r="O485" s="563"/>
      <c r="P485" s="563"/>
      <c r="Q485" s="563"/>
      <c r="R485" s="563"/>
      <c r="S485" s="563"/>
      <c r="T485" s="563"/>
      <c r="U485" s="563"/>
      <c r="V485" s="563"/>
      <c r="W485" s="563"/>
      <c r="X485" s="563"/>
      <c r="Y485" s="563"/>
      <c r="Z485" s="563"/>
      <c r="AA485" s="563"/>
      <c r="AB485" s="563"/>
      <c r="AC485" s="563"/>
      <c r="AD485" s="563"/>
      <c r="AE485" s="563"/>
      <c r="AF485" s="563"/>
      <c r="AG485" s="563"/>
      <c r="AH485" s="563"/>
      <c r="AI485" s="563"/>
      <c r="AJ485" s="563"/>
      <c r="AK485" s="732"/>
      <c r="AL485" s="7"/>
    </row>
    <row r="486" spans="1:38" ht="15.75" customHeight="1">
      <c r="A486" s="775"/>
      <c r="B486" s="734"/>
      <c r="C486" s="775"/>
      <c r="D486" s="778"/>
      <c r="E486" s="779"/>
      <c r="F486" s="779"/>
      <c r="G486" s="341"/>
      <c r="H486" s="341"/>
      <c r="I486" s="748"/>
      <c r="J486" s="341"/>
      <c r="K486" s="563"/>
      <c r="L486" s="563"/>
      <c r="M486" s="759"/>
      <c r="N486" s="742"/>
      <c r="O486" s="563"/>
      <c r="P486" s="563"/>
      <c r="Q486" s="563"/>
      <c r="R486" s="563"/>
      <c r="S486" s="563"/>
      <c r="T486" s="563"/>
      <c r="U486" s="563"/>
      <c r="V486" s="563"/>
      <c r="W486" s="563"/>
      <c r="X486" s="563"/>
      <c r="Y486" s="563"/>
      <c r="Z486" s="563"/>
      <c r="AA486" s="563"/>
      <c r="AB486" s="563"/>
      <c r="AC486" s="563"/>
      <c r="AD486" s="563"/>
      <c r="AE486" s="563"/>
      <c r="AF486" s="563"/>
      <c r="AG486" s="563"/>
      <c r="AH486" s="563"/>
      <c r="AI486" s="563"/>
      <c r="AJ486" s="563"/>
      <c r="AK486" s="732"/>
      <c r="AL486" s="7"/>
    </row>
    <row r="487" spans="1:38" ht="15.75" customHeight="1">
      <c r="A487" s="786"/>
      <c r="B487" s="734"/>
      <c r="C487" s="775"/>
      <c r="D487" s="778"/>
      <c r="E487" s="779"/>
      <c r="F487" s="779"/>
      <c r="G487" s="341"/>
      <c r="H487" s="341"/>
      <c r="I487" s="748"/>
      <c r="J487" s="341"/>
      <c r="K487" s="557"/>
      <c r="L487" s="557"/>
      <c r="M487" s="576"/>
      <c r="N487" s="671"/>
      <c r="O487" s="557"/>
      <c r="P487" s="557"/>
      <c r="Q487" s="557"/>
      <c r="R487" s="557"/>
      <c r="S487" s="557"/>
      <c r="T487" s="557"/>
      <c r="U487" s="557"/>
      <c r="V487" s="557"/>
      <c r="W487" s="557"/>
      <c r="X487" s="557"/>
      <c r="Y487" s="557"/>
      <c r="Z487" s="557"/>
      <c r="AA487" s="557"/>
      <c r="AB487" s="557"/>
      <c r="AC487" s="557"/>
      <c r="AD487" s="557"/>
      <c r="AE487" s="557"/>
      <c r="AF487" s="557"/>
      <c r="AG487" s="557"/>
      <c r="AH487" s="557"/>
      <c r="AI487" s="557"/>
      <c r="AJ487" s="557"/>
      <c r="AK487" s="665"/>
      <c r="AL487" s="7"/>
    </row>
    <row r="488" spans="1:38" ht="15.75" customHeight="1">
      <c r="A488" s="787" t="s">
        <v>131</v>
      </c>
      <c r="B488" s="734" t="s">
        <v>448</v>
      </c>
      <c r="C488" s="775"/>
      <c r="D488" s="778"/>
      <c r="E488" s="779"/>
      <c r="F488" s="779"/>
      <c r="G488" s="341"/>
      <c r="H488" s="341"/>
      <c r="I488" s="745">
        <f>0.55*'[1]Recon_Gas Production '!$F$96</f>
        <v>490.56910273340037</v>
      </c>
      <c r="J488" s="341"/>
      <c r="K488" s="557"/>
      <c r="L488" s="557"/>
      <c r="M488" s="576"/>
      <c r="N488" s="671"/>
      <c r="O488" s="557"/>
      <c r="P488" s="557"/>
      <c r="Q488" s="557"/>
      <c r="R488" s="557"/>
      <c r="S488" s="557"/>
      <c r="T488" s="557"/>
      <c r="U488" s="557"/>
      <c r="V488" s="557"/>
      <c r="W488" s="557"/>
      <c r="X488" s="557"/>
      <c r="Y488" s="557"/>
      <c r="Z488" s="557"/>
      <c r="AA488" s="557"/>
      <c r="AB488" s="557"/>
      <c r="AC488" s="557"/>
      <c r="AD488" s="557"/>
      <c r="AE488" s="557"/>
      <c r="AF488" s="557"/>
      <c r="AG488" s="557"/>
      <c r="AH488" s="557"/>
      <c r="AI488" s="557"/>
      <c r="AJ488" s="557"/>
      <c r="AK488" s="665"/>
      <c r="AL488" s="7"/>
    </row>
    <row r="489" spans="1:38" ht="15.75" customHeight="1">
      <c r="A489" s="787"/>
      <c r="B489" s="734"/>
      <c r="C489" s="775"/>
      <c r="D489" s="778"/>
      <c r="E489" s="779"/>
      <c r="F489" s="779"/>
      <c r="G489" s="341"/>
      <c r="H489" s="341"/>
      <c r="I489" s="746"/>
      <c r="J489" s="341"/>
      <c r="K489" s="558"/>
      <c r="L489" s="558"/>
      <c r="M489" s="577"/>
      <c r="N489" s="672"/>
      <c r="O489" s="558"/>
      <c r="P489" s="558"/>
      <c r="Q489" s="558"/>
      <c r="R489" s="558"/>
      <c r="S489" s="558"/>
      <c r="T489" s="558"/>
      <c r="U489" s="558"/>
      <c r="V489" s="558"/>
      <c r="W489" s="558"/>
      <c r="X489" s="558"/>
      <c r="Y489" s="558"/>
      <c r="Z489" s="558"/>
      <c r="AA489" s="558"/>
      <c r="AB489" s="558"/>
      <c r="AC489" s="558"/>
      <c r="AD489" s="558"/>
      <c r="AE489" s="558"/>
      <c r="AF489" s="558"/>
      <c r="AG489" s="558"/>
      <c r="AH489" s="558"/>
      <c r="AI489" s="558"/>
      <c r="AJ489" s="558"/>
      <c r="AK489" s="666"/>
      <c r="AL489" s="7"/>
    </row>
    <row r="490" spans="1:38" ht="15.75" customHeight="1">
      <c r="A490" s="787"/>
      <c r="B490" s="734"/>
      <c r="C490" s="775"/>
      <c r="D490" s="778"/>
      <c r="E490" s="779"/>
      <c r="F490" s="779"/>
      <c r="G490" s="341"/>
      <c r="H490" s="341"/>
      <c r="I490" s="746"/>
      <c r="J490" s="341"/>
      <c r="K490" s="168"/>
      <c r="L490" s="168"/>
      <c r="M490" s="215"/>
      <c r="N490" s="216"/>
      <c r="O490" s="168"/>
      <c r="P490" s="168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435"/>
      <c r="AL490" s="7"/>
    </row>
    <row r="491" spans="1:38" ht="15.75" customHeight="1">
      <c r="A491" s="787"/>
      <c r="B491" s="734"/>
      <c r="C491" s="775"/>
      <c r="D491" s="778"/>
      <c r="E491" s="779"/>
      <c r="F491" s="779"/>
      <c r="G491" s="341"/>
      <c r="H491" s="341"/>
      <c r="I491" s="746"/>
      <c r="J491" s="341"/>
      <c r="K491" s="168"/>
      <c r="L491" s="168"/>
      <c r="M491" s="215"/>
      <c r="N491" s="216"/>
      <c r="O491" s="168"/>
      <c r="P491" s="168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435"/>
      <c r="AL491" s="7"/>
    </row>
    <row r="492" spans="1:38" ht="15.75" customHeight="1">
      <c r="A492" s="787"/>
      <c r="B492" s="734" t="s">
        <v>450</v>
      </c>
      <c r="C492" s="776"/>
      <c r="D492" s="776"/>
      <c r="E492" s="776"/>
      <c r="F492" s="776"/>
      <c r="G492" s="345"/>
      <c r="H492" s="345"/>
      <c r="I492" s="747">
        <f>0.45*'[1]Recon_Gas Production '!$F$96</f>
        <v>401.37472041823662</v>
      </c>
      <c r="J492" s="345"/>
      <c r="K492" s="168"/>
      <c r="L492" s="168"/>
      <c r="M492" s="215"/>
      <c r="N492" s="216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435"/>
      <c r="AL492" s="7"/>
    </row>
    <row r="493" spans="1:38" ht="15.75" customHeight="1">
      <c r="A493" s="787"/>
      <c r="B493" s="734"/>
      <c r="C493" s="776"/>
      <c r="D493" s="776"/>
      <c r="E493" s="776"/>
      <c r="F493" s="776"/>
      <c r="G493" s="345"/>
      <c r="H493" s="345"/>
      <c r="I493" s="748"/>
      <c r="J493" s="345"/>
      <c r="K493" s="168"/>
      <c r="L493" s="168"/>
      <c r="M493" s="215"/>
      <c r="N493" s="216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435"/>
      <c r="AL493" s="7"/>
    </row>
    <row r="494" spans="1:38" ht="15.75" customHeight="1">
      <c r="A494" s="787"/>
      <c r="B494" s="734"/>
      <c r="C494" s="776"/>
      <c r="D494" s="776"/>
      <c r="E494" s="776"/>
      <c r="F494" s="776"/>
      <c r="G494" s="345"/>
      <c r="H494" s="345"/>
      <c r="I494" s="748"/>
      <c r="J494" s="345"/>
      <c r="K494" s="168"/>
      <c r="L494" s="168"/>
      <c r="M494" s="215"/>
      <c r="N494" s="216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435"/>
      <c r="AL494" s="7"/>
    </row>
    <row r="495" spans="1:38" ht="15.75" customHeight="1">
      <c r="A495" s="787"/>
      <c r="B495" s="734"/>
      <c r="C495" s="777"/>
      <c r="D495" s="777"/>
      <c r="E495" s="777"/>
      <c r="F495" s="777"/>
      <c r="G495" s="346"/>
      <c r="H495" s="346"/>
      <c r="I495" s="748"/>
      <c r="J495" s="346"/>
      <c r="K495" s="168"/>
      <c r="L495" s="168"/>
      <c r="M495" s="215"/>
      <c r="N495" s="216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435"/>
      <c r="AL495" s="7"/>
    </row>
    <row r="496" spans="1:38" ht="15.75" customHeight="1">
      <c r="A496" s="347"/>
      <c r="B496" s="348"/>
      <c r="C496" s="348"/>
      <c r="D496" s="348"/>
      <c r="E496" s="348"/>
      <c r="F496" s="348"/>
      <c r="G496" s="348"/>
      <c r="H496" s="348"/>
      <c r="I496" s="348"/>
      <c r="J496" s="348"/>
      <c r="K496" s="17"/>
      <c r="L496" s="17"/>
      <c r="M496" s="58"/>
      <c r="N496" s="59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437"/>
      <c r="AL496" s="7"/>
    </row>
    <row r="497" spans="1:38" ht="30.75" customHeight="1">
      <c r="A497" s="548" t="s">
        <v>134</v>
      </c>
      <c r="B497" s="549"/>
      <c r="C497" s="549"/>
      <c r="D497" s="549"/>
      <c r="E497" s="549"/>
      <c r="F497" s="549"/>
      <c r="G497" s="549"/>
      <c r="H497" s="549"/>
      <c r="I497" s="549"/>
      <c r="J497" s="549"/>
      <c r="K497" s="549"/>
      <c r="L497" s="549"/>
      <c r="M497" s="550"/>
      <c r="N497" s="741"/>
      <c r="O497" s="549"/>
      <c r="P497" s="549"/>
      <c r="Q497" s="549"/>
      <c r="R497" s="549"/>
      <c r="S497" s="549"/>
      <c r="T497" s="549"/>
      <c r="U497" s="549"/>
      <c r="V497" s="549"/>
      <c r="W497" s="549"/>
      <c r="X497" s="549"/>
      <c r="Y497" s="549"/>
      <c r="Z497" s="549"/>
      <c r="AA497" s="549"/>
      <c r="AB497" s="549"/>
      <c r="AC497" s="549"/>
      <c r="AD497" s="549"/>
      <c r="AE497" s="549"/>
      <c r="AF497" s="549"/>
      <c r="AG497" s="549"/>
      <c r="AH497" s="549"/>
      <c r="AI497" s="549"/>
      <c r="AJ497" s="549"/>
      <c r="AK497" s="550"/>
      <c r="AL497" s="7"/>
    </row>
    <row r="498" spans="1:38" s="87" customFormat="1" ht="269.25" customHeight="1">
      <c r="A498" s="86"/>
      <c r="B498" s="86"/>
      <c r="C498" s="9" t="s">
        <v>0</v>
      </c>
      <c r="D498" s="9" t="s">
        <v>1</v>
      </c>
      <c r="E498" s="9" t="s">
        <v>2</v>
      </c>
      <c r="F498" s="9" t="s">
        <v>3</v>
      </c>
      <c r="G498" s="9" t="s">
        <v>4</v>
      </c>
      <c r="H498" s="9" t="s">
        <v>5</v>
      </c>
      <c r="I498" s="496" t="s">
        <v>6</v>
      </c>
      <c r="J498" s="9" t="s">
        <v>374</v>
      </c>
      <c r="K498" s="9" t="s">
        <v>7</v>
      </c>
      <c r="L498" s="88" t="s">
        <v>8</v>
      </c>
      <c r="M498" s="54" t="s">
        <v>76</v>
      </c>
      <c r="N498" s="89" t="s">
        <v>10</v>
      </c>
      <c r="O498" s="90" t="s">
        <v>11</v>
      </c>
      <c r="P498" s="90" t="s">
        <v>12</v>
      </c>
      <c r="Q498" s="90" t="s">
        <v>13</v>
      </c>
      <c r="R498" s="90" t="s">
        <v>14</v>
      </c>
      <c r="S498" s="90" t="s">
        <v>15</v>
      </c>
      <c r="T498" s="90" t="s">
        <v>16</v>
      </c>
      <c r="U498" s="90" t="s">
        <v>17</v>
      </c>
      <c r="V498" s="91" t="s">
        <v>18</v>
      </c>
      <c r="W498" s="90" t="s">
        <v>19</v>
      </c>
      <c r="X498" s="90" t="s">
        <v>20</v>
      </c>
      <c r="Y498" s="90" t="s">
        <v>21</v>
      </c>
      <c r="Z498" s="90" t="s">
        <v>22</v>
      </c>
      <c r="AA498" s="90" t="s">
        <v>23</v>
      </c>
      <c r="AB498" s="90" t="s">
        <v>24</v>
      </c>
      <c r="AC498" s="90" t="s">
        <v>25</v>
      </c>
      <c r="AD498" s="90" t="s">
        <v>26</v>
      </c>
      <c r="AE498" s="90" t="s">
        <v>27</v>
      </c>
      <c r="AF498" s="90" t="s">
        <v>28</v>
      </c>
      <c r="AG498" s="90" t="s">
        <v>29</v>
      </c>
      <c r="AH498" s="90" t="s">
        <v>30</v>
      </c>
      <c r="AI498" s="90" t="s">
        <v>31</v>
      </c>
      <c r="AJ498" s="90" t="s">
        <v>32</v>
      </c>
      <c r="AK498" s="90" t="s">
        <v>33</v>
      </c>
    </row>
    <row r="499" spans="1:38" ht="15.75" customHeight="1" thickBot="1">
      <c r="A499" s="572" t="s">
        <v>318</v>
      </c>
      <c r="B499" s="573"/>
      <c r="C499" s="573"/>
      <c r="D499" s="573"/>
      <c r="E499" s="573"/>
      <c r="F499" s="573"/>
      <c r="G499" s="573"/>
      <c r="H499" s="573"/>
      <c r="I499" s="573"/>
      <c r="J499" s="573"/>
      <c r="K499" s="573"/>
      <c r="L499" s="573"/>
      <c r="M499" s="574"/>
      <c r="N499" s="737">
        <v>9</v>
      </c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4"/>
      <c r="AL499" s="7"/>
    </row>
    <row r="500" spans="1:38" ht="48" customHeight="1">
      <c r="A500" s="93" t="s">
        <v>129</v>
      </c>
      <c r="B500" s="80"/>
      <c r="C500" s="75"/>
      <c r="D500" s="75"/>
      <c r="E500" s="75"/>
      <c r="F500" s="75"/>
      <c r="G500" s="75"/>
      <c r="H500" s="808">
        <f>SUM(H503:H506)</f>
        <v>15140302</v>
      </c>
      <c r="I500" s="810">
        <f>SUM(I503:I506)</f>
        <v>9182.2900000000009</v>
      </c>
      <c r="J500" s="808">
        <f>SUM(J503:J506)</f>
        <v>11538645</v>
      </c>
      <c r="K500" s="75"/>
      <c r="L500" s="75"/>
      <c r="M500" s="75"/>
      <c r="N500" s="80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  <c r="AB500" s="75"/>
      <c r="AC500" s="75"/>
      <c r="AD500" s="75"/>
      <c r="AE500" s="75"/>
      <c r="AF500" s="75"/>
      <c r="AG500" s="75"/>
      <c r="AH500" s="75"/>
      <c r="AI500" s="75"/>
      <c r="AJ500" s="75"/>
      <c r="AK500" s="425"/>
      <c r="AL500" s="7"/>
    </row>
    <row r="501" spans="1:38" ht="55.9" customHeight="1" thickBot="1">
      <c r="A501" s="94" t="s">
        <v>135</v>
      </c>
      <c r="B501" s="77"/>
      <c r="C501" s="77"/>
      <c r="D501" s="77"/>
      <c r="E501" s="77"/>
      <c r="F501" s="77"/>
      <c r="G501" s="77"/>
      <c r="H501" s="809"/>
      <c r="I501" s="811"/>
      <c r="J501" s="809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436"/>
      <c r="AL501" s="7"/>
    </row>
    <row r="502" spans="1:38" ht="15.75" customHeight="1">
      <c r="A502" s="735" t="s">
        <v>319</v>
      </c>
      <c r="B502" s="658"/>
      <c r="C502" s="658"/>
      <c r="D502" s="658"/>
      <c r="E502" s="658"/>
      <c r="F502" s="658"/>
      <c r="G502" s="658"/>
      <c r="H502" s="658"/>
      <c r="I502" s="658"/>
      <c r="J502" s="658"/>
      <c r="K502" s="658"/>
      <c r="L502" s="658"/>
      <c r="M502" s="624"/>
      <c r="N502" s="736"/>
      <c r="O502" s="658"/>
      <c r="P502" s="658"/>
      <c r="Q502" s="658"/>
      <c r="R502" s="658"/>
      <c r="S502" s="658"/>
      <c r="T502" s="658"/>
      <c r="U502" s="658"/>
      <c r="V502" s="658"/>
      <c r="W502" s="658"/>
      <c r="X502" s="658"/>
      <c r="Y502" s="658"/>
      <c r="Z502" s="658"/>
      <c r="AA502" s="658"/>
      <c r="AB502" s="658"/>
      <c r="AC502" s="658"/>
      <c r="AD502" s="658"/>
      <c r="AE502" s="658"/>
      <c r="AF502" s="658"/>
      <c r="AG502" s="658"/>
      <c r="AH502" s="658"/>
      <c r="AI502" s="658"/>
      <c r="AJ502" s="658"/>
      <c r="AK502" s="624"/>
      <c r="AL502" s="7"/>
    </row>
    <row r="503" spans="1:38" ht="18.75" customHeight="1">
      <c r="A503" s="556" t="s">
        <v>136</v>
      </c>
      <c r="B503" s="538" t="s">
        <v>443</v>
      </c>
      <c r="C503" s="559" t="s">
        <v>137</v>
      </c>
      <c r="D503" s="559" t="s">
        <v>138</v>
      </c>
      <c r="E503" s="562"/>
      <c r="F503" s="562"/>
      <c r="G503" s="562" t="s">
        <v>445</v>
      </c>
      <c r="H503" s="540">
        <f>0.55*'[1]3.1_Recon_Fis_Prod_NUPRC+Coy'!$F$34</f>
        <v>8327166.1000000006</v>
      </c>
      <c r="I503" s="542">
        <f>0.55*'[1]Recon_Gas Production '!$F$44</f>
        <v>5050.259500000001</v>
      </c>
      <c r="J503" s="540">
        <f>'[1]2.1_Recon_Crude Lifting'!$H$82</f>
        <v>4985767</v>
      </c>
      <c r="K503" s="562"/>
      <c r="L503" s="562"/>
      <c r="M503" s="575"/>
      <c r="N503" s="739"/>
      <c r="O503" s="740"/>
      <c r="P503" s="562"/>
      <c r="Q503" s="562"/>
      <c r="R503" s="562"/>
      <c r="S503" s="562"/>
      <c r="T503" s="562"/>
      <c r="U503" s="562"/>
      <c r="V503" s="562"/>
      <c r="W503" s="562"/>
      <c r="X503" s="562"/>
      <c r="Y503" s="562"/>
      <c r="Z503" s="562"/>
      <c r="AA503" s="562"/>
      <c r="AB503" s="562"/>
      <c r="AC503" s="562"/>
      <c r="AD503" s="562"/>
      <c r="AE503" s="562"/>
      <c r="AF503" s="562"/>
      <c r="AG503" s="562"/>
      <c r="AH503" s="562"/>
      <c r="AI503" s="562"/>
      <c r="AJ503" s="562"/>
      <c r="AK503" s="731"/>
      <c r="AL503" s="7"/>
    </row>
    <row r="504" spans="1:38" ht="15.75" customHeight="1">
      <c r="A504" s="557"/>
      <c r="B504" s="539"/>
      <c r="C504" s="557"/>
      <c r="D504" s="557"/>
      <c r="E504" s="557"/>
      <c r="F504" s="557"/>
      <c r="G504" s="557"/>
      <c r="H504" s="541"/>
      <c r="I504" s="543"/>
      <c r="J504" s="541"/>
      <c r="K504" s="557"/>
      <c r="L504" s="557"/>
      <c r="M504" s="576"/>
      <c r="N504" s="671"/>
      <c r="O504" s="557"/>
      <c r="P504" s="557"/>
      <c r="Q504" s="557"/>
      <c r="R504" s="557"/>
      <c r="S504" s="557"/>
      <c r="T504" s="557"/>
      <c r="U504" s="557"/>
      <c r="V504" s="557"/>
      <c r="W504" s="557"/>
      <c r="X504" s="557"/>
      <c r="Y504" s="557"/>
      <c r="Z504" s="557"/>
      <c r="AA504" s="557"/>
      <c r="AB504" s="557"/>
      <c r="AC504" s="557"/>
      <c r="AD504" s="557"/>
      <c r="AE504" s="557"/>
      <c r="AF504" s="557"/>
      <c r="AG504" s="557"/>
      <c r="AH504" s="557"/>
      <c r="AI504" s="557"/>
      <c r="AJ504" s="557"/>
      <c r="AK504" s="665"/>
      <c r="AL504" s="7"/>
    </row>
    <row r="505" spans="1:38" ht="21" customHeight="1">
      <c r="A505" s="557"/>
      <c r="B505" s="536" t="s">
        <v>444</v>
      </c>
      <c r="C505" s="557"/>
      <c r="D505" s="557"/>
      <c r="E505" s="557"/>
      <c r="F505" s="557"/>
      <c r="G505" s="557"/>
      <c r="H505" s="544">
        <f>0.45*'[1]3.1_Recon_Fis_Prod_NUPRC+Coy'!$F$34</f>
        <v>6813135.9000000004</v>
      </c>
      <c r="I505" s="546">
        <f>0.45*'[1]Recon_Gas Production '!$F$44</f>
        <v>4132.0305000000008</v>
      </c>
      <c r="J505" s="544">
        <f>'[1]2.1_Recon_Crude Lifting'!$H$43</f>
        <v>6552878</v>
      </c>
      <c r="K505" s="557"/>
      <c r="L505" s="557"/>
      <c r="M505" s="576"/>
      <c r="N505" s="671"/>
      <c r="O505" s="557"/>
      <c r="P505" s="557"/>
      <c r="Q505" s="557"/>
      <c r="R505" s="557"/>
      <c r="S505" s="557"/>
      <c r="T505" s="557"/>
      <c r="U505" s="557"/>
      <c r="V505" s="557"/>
      <c r="W505" s="557"/>
      <c r="X505" s="557"/>
      <c r="Y505" s="557"/>
      <c r="Z505" s="557"/>
      <c r="AA505" s="557"/>
      <c r="AB505" s="557"/>
      <c r="AC505" s="557"/>
      <c r="AD505" s="557"/>
      <c r="AE505" s="557"/>
      <c r="AF505" s="557"/>
      <c r="AG505" s="557"/>
      <c r="AH505" s="557"/>
      <c r="AI505" s="557"/>
      <c r="AJ505" s="557"/>
      <c r="AK505" s="665"/>
      <c r="AL505" s="7"/>
    </row>
    <row r="506" spans="1:38" ht="19.5" customHeight="1">
      <c r="A506" s="558"/>
      <c r="B506" s="537"/>
      <c r="C506" s="558"/>
      <c r="D506" s="558"/>
      <c r="E506" s="558"/>
      <c r="F506" s="558"/>
      <c r="G506" s="558"/>
      <c r="H506" s="545"/>
      <c r="I506" s="547"/>
      <c r="J506" s="545"/>
      <c r="K506" s="558"/>
      <c r="L506" s="558"/>
      <c r="M506" s="577"/>
      <c r="N506" s="672"/>
      <c r="O506" s="558"/>
      <c r="P506" s="558"/>
      <c r="Q506" s="558"/>
      <c r="R506" s="558"/>
      <c r="S506" s="558"/>
      <c r="T506" s="558"/>
      <c r="U506" s="558"/>
      <c r="V506" s="558"/>
      <c r="W506" s="558"/>
      <c r="X506" s="558"/>
      <c r="Y506" s="558"/>
      <c r="Z506" s="558"/>
      <c r="AA506" s="558"/>
      <c r="AB506" s="558"/>
      <c r="AC506" s="558"/>
      <c r="AD506" s="558"/>
      <c r="AE506" s="558"/>
      <c r="AF506" s="558"/>
      <c r="AG506" s="558"/>
      <c r="AH506" s="558"/>
      <c r="AI506" s="558"/>
      <c r="AJ506" s="558"/>
      <c r="AK506" s="666"/>
      <c r="AL506" s="7"/>
    </row>
    <row r="507" spans="1:38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58"/>
      <c r="N507" s="59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437"/>
      <c r="AL507" s="7"/>
    </row>
    <row r="508" spans="1:38" ht="38.25" customHeight="1">
      <c r="A508" s="548" t="s">
        <v>139</v>
      </c>
      <c r="B508" s="549"/>
      <c r="C508" s="549"/>
      <c r="D508" s="549"/>
      <c r="E508" s="549"/>
      <c r="F508" s="549"/>
      <c r="G508" s="549"/>
      <c r="H508" s="549"/>
      <c r="I508" s="549"/>
      <c r="J508" s="549"/>
      <c r="K508" s="549"/>
      <c r="L508" s="549"/>
      <c r="M508" s="550"/>
      <c r="N508" s="741"/>
      <c r="O508" s="549"/>
      <c r="P508" s="549"/>
      <c r="Q508" s="549"/>
      <c r="R508" s="549"/>
      <c r="S508" s="549"/>
      <c r="T508" s="549"/>
      <c r="U508" s="549"/>
      <c r="V508" s="549"/>
      <c r="W508" s="549"/>
      <c r="X508" s="549"/>
      <c r="Y508" s="549"/>
      <c r="Z508" s="549"/>
      <c r="AA508" s="549"/>
      <c r="AB508" s="549"/>
      <c r="AC508" s="549"/>
      <c r="AD508" s="549"/>
      <c r="AE508" s="549"/>
      <c r="AF508" s="549"/>
      <c r="AG508" s="549"/>
      <c r="AH508" s="549"/>
      <c r="AI508" s="549"/>
      <c r="AJ508" s="549"/>
      <c r="AK508" s="550"/>
      <c r="AL508" s="7"/>
    </row>
    <row r="509" spans="1:38" s="7" customFormat="1" ht="204.5" customHeight="1">
      <c r="A509" s="48"/>
      <c r="B509" s="48"/>
      <c r="C509" s="9" t="s">
        <v>0</v>
      </c>
      <c r="D509" s="9" t="s">
        <v>1</v>
      </c>
      <c r="E509" s="9" t="s">
        <v>2</v>
      </c>
      <c r="F509" s="9" t="s">
        <v>3</v>
      </c>
      <c r="G509" s="9" t="s">
        <v>4</v>
      </c>
      <c r="H509" s="9" t="s">
        <v>5</v>
      </c>
      <c r="I509" s="496" t="s">
        <v>6</v>
      </c>
      <c r="J509" s="9" t="s">
        <v>374</v>
      </c>
      <c r="K509" s="9" t="s">
        <v>7</v>
      </c>
      <c r="L509" s="88" t="s">
        <v>8</v>
      </c>
      <c r="M509" s="54" t="s">
        <v>76</v>
      </c>
      <c r="N509" s="89" t="s">
        <v>10</v>
      </c>
      <c r="O509" s="90" t="s">
        <v>11</v>
      </c>
      <c r="P509" s="90" t="s">
        <v>12</v>
      </c>
      <c r="Q509" s="90" t="s">
        <v>13</v>
      </c>
      <c r="R509" s="90" t="s">
        <v>14</v>
      </c>
      <c r="S509" s="90" t="s">
        <v>15</v>
      </c>
      <c r="T509" s="90" t="s">
        <v>16</v>
      </c>
      <c r="U509" s="90" t="s">
        <v>17</v>
      </c>
      <c r="V509" s="91" t="s">
        <v>18</v>
      </c>
      <c r="W509" s="90" t="s">
        <v>19</v>
      </c>
      <c r="X509" s="90" t="s">
        <v>20</v>
      </c>
      <c r="Y509" s="90" t="s">
        <v>21</v>
      </c>
      <c r="Z509" s="90" t="s">
        <v>22</v>
      </c>
      <c r="AA509" s="90" t="s">
        <v>23</v>
      </c>
      <c r="AB509" s="90" t="s">
        <v>24</v>
      </c>
      <c r="AC509" s="90" t="s">
        <v>25</v>
      </c>
      <c r="AD509" s="90" t="s">
        <v>26</v>
      </c>
      <c r="AE509" s="90" t="s">
        <v>27</v>
      </c>
      <c r="AF509" s="90" t="s">
        <v>28</v>
      </c>
      <c r="AG509" s="90" t="s">
        <v>29</v>
      </c>
      <c r="AH509" s="90" t="s">
        <v>30</v>
      </c>
      <c r="AI509" s="90" t="s">
        <v>31</v>
      </c>
      <c r="AJ509" s="90" t="s">
        <v>32</v>
      </c>
      <c r="AK509" s="90" t="s">
        <v>33</v>
      </c>
    </row>
    <row r="510" spans="1:38" ht="23.25" customHeight="1" thickBot="1">
      <c r="A510" s="572" t="s">
        <v>318</v>
      </c>
      <c r="B510" s="573"/>
      <c r="C510" s="573"/>
      <c r="D510" s="573"/>
      <c r="E510" s="573"/>
      <c r="F510" s="573"/>
      <c r="G510" s="573"/>
      <c r="H510" s="573"/>
      <c r="I510" s="573"/>
      <c r="J510" s="573"/>
      <c r="K510" s="573"/>
      <c r="L510" s="573"/>
      <c r="M510" s="574"/>
      <c r="N510" s="737"/>
      <c r="O510" s="573"/>
      <c r="P510" s="573"/>
      <c r="Q510" s="573"/>
      <c r="R510" s="573"/>
      <c r="S510" s="573"/>
      <c r="T510" s="573"/>
      <c r="U510" s="573"/>
      <c r="V510" s="573"/>
      <c r="W510" s="573"/>
      <c r="X510" s="573"/>
      <c r="Y510" s="573"/>
      <c r="Z510" s="573"/>
      <c r="AA510" s="573"/>
      <c r="AB510" s="573"/>
      <c r="AC510" s="573"/>
      <c r="AD510" s="573"/>
      <c r="AE510" s="573"/>
      <c r="AF510" s="573"/>
      <c r="AG510" s="573"/>
      <c r="AH510" s="573"/>
      <c r="AI510" s="573"/>
      <c r="AJ510" s="573"/>
      <c r="AK510" s="574"/>
      <c r="AL510" s="7"/>
    </row>
    <row r="511" spans="1:38" ht="15.75" customHeight="1">
      <c r="A511" s="93" t="s">
        <v>323</v>
      </c>
      <c r="B511" s="95"/>
      <c r="C511" s="75"/>
      <c r="D511" s="75"/>
      <c r="E511" s="75"/>
      <c r="F511" s="75"/>
      <c r="G511" s="75"/>
      <c r="H511" s="819">
        <f>SUM(H514:H518)</f>
        <v>7573906</v>
      </c>
      <c r="I511" s="819">
        <f>SUM(I514:I518)</f>
        <v>6486.2592999999997</v>
      </c>
      <c r="J511" s="808">
        <f>SUM(J514:J518)</f>
        <v>3184380</v>
      </c>
      <c r="K511" s="75"/>
      <c r="L511" s="75"/>
      <c r="M511" s="75"/>
      <c r="N511" s="80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  <c r="AB511" s="75"/>
      <c r="AC511" s="75"/>
      <c r="AD511" s="75"/>
      <c r="AE511" s="75"/>
      <c r="AF511" s="75"/>
      <c r="AG511" s="75"/>
      <c r="AH511" s="75"/>
      <c r="AI511" s="75"/>
      <c r="AJ511" s="75"/>
      <c r="AK511" s="425"/>
      <c r="AL511" s="7"/>
    </row>
    <row r="512" spans="1:38" ht="15.75" customHeight="1" thickBot="1">
      <c r="A512" s="94" t="s">
        <v>140</v>
      </c>
      <c r="B512" s="77"/>
      <c r="C512" s="77"/>
      <c r="D512" s="77"/>
      <c r="E512" s="77"/>
      <c r="F512" s="77"/>
      <c r="G512" s="77"/>
      <c r="H512" s="820"/>
      <c r="I512" s="820"/>
      <c r="J512" s="809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436"/>
      <c r="AL512" s="7"/>
    </row>
    <row r="513" spans="1:38" ht="23.25" customHeight="1">
      <c r="A513" s="735" t="s">
        <v>319</v>
      </c>
      <c r="B513" s="658"/>
      <c r="C513" s="658"/>
      <c r="D513" s="658"/>
      <c r="E513" s="658"/>
      <c r="F513" s="658"/>
      <c r="G513" s="658"/>
      <c r="H513" s="658"/>
      <c r="I513" s="658"/>
      <c r="J513" s="658"/>
      <c r="K513" s="658"/>
      <c r="L513" s="658"/>
      <c r="M513" s="624"/>
      <c r="N513" s="736"/>
      <c r="O513" s="658"/>
      <c r="P513" s="658"/>
      <c r="Q513" s="658"/>
      <c r="R513" s="658"/>
      <c r="S513" s="658"/>
      <c r="T513" s="658"/>
      <c r="U513" s="658"/>
      <c r="V513" s="658"/>
      <c r="W513" s="658"/>
      <c r="X513" s="658"/>
      <c r="Y513" s="658"/>
      <c r="Z513" s="658"/>
      <c r="AA513" s="658"/>
      <c r="AB513" s="658"/>
      <c r="AC513" s="658"/>
      <c r="AD513" s="658"/>
      <c r="AE513" s="658"/>
      <c r="AF513" s="658"/>
      <c r="AG513" s="658"/>
      <c r="AH513" s="658"/>
      <c r="AI513" s="658"/>
      <c r="AJ513" s="658"/>
      <c r="AK513" s="624"/>
      <c r="AL513" s="7"/>
    </row>
    <row r="514" spans="1:38" ht="15.75" customHeight="1">
      <c r="A514" s="556" t="s">
        <v>141</v>
      </c>
      <c r="B514" s="559" t="s">
        <v>446</v>
      </c>
      <c r="C514" s="562"/>
      <c r="D514" s="559" t="s">
        <v>142</v>
      </c>
      <c r="E514" s="562"/>
      <c r="F514" s="559">
        <v>161</v>
      </c>
      <c r="G514" s="562" t="s">
        <v>373</v>
      </c>
      <c r="H514" s="540">
        <f>0.55*'[1]3.1_Recon_Fis_Prod_NUPRC+Coy'!$F$47</f>
        <v>241362.00000000003</v>
      </c>
      <c r="I514" s="542">
        <f>0.55*'[1]Recon_Gas Production '!$F$65</f>
        <v>508.12960000000004</v>
      </c>
      <c r="J514" s="540"/>
      <c r="K514" s="562"/>
      <c r="L514" s="562"/>
      <c r="M514" s="575"/>
      <c r="N514" s="739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  <c r="Y514" s="562"/>
      <c r="Z514" s="562"/>
      <c r="AA514" s="562"/>
      <c r="AB514" s="562"/>
      <c r="AC514" s="562"/>
      <c r="AD514" s="562"/>
      <c r="AE514" s="562"/>
      <c r="AF514" s="562"/>
      <c r="AG514" s="562"/>
      <c r="AH514" s="562"/>
      <c r="AI514" s="562"/>
      <c r="AJ514" s="562"/>
      <c r="AK514" s="731"/>
      <c r="AL514" s="7"/>
    </row>
    <row r="515" spans="1:38" ht="15.75" customHeight="1">
      <c r="A515" s="557"/>
      <c r="B515" s="525"/>
      <c r="C515" s="557"/>
      <c r="D515" s="557"/>
      <c r="E515" s="557"/>
      <c r="F515" s="557"/>
      <c r="G515" s="557"/>
      <c r="H515" s="541"/>
      <c r="I515" s="543"/>
      <c r="J515" s="541"/>
      <c r="K515" s="557"/>
      <c r="L515" s="557"/>
      <c r="M515" s="576"/>
      <c r="N515" s="671"/>
      <c r="O515" s="557"/>
      <c r="P515" s="557"/>
      <c r="Q515" s="557"/>
      <c r="R515" s="557"/>
      <c r="S515" s="557"/>
      <c r="T515" s="557"/>
      <c r="U515" s="557"/>
      <c r="V515" s="557"/>
      <c r="W515" s="557"/>
      <c r="X515" s="557"/>
      <c r="Y515" s="557"/>
      <c r="Z515" s="557"/>
      <c r="AA515" s="557"/>
      <c r="AB515" s="557"/>
      <c r="AC515" s="557"/>
      <c r="AD515" s="557"/>
      <c r="AE515" s="557"/>
      <c r="AF515" s="557"/>
      <c r="AG515" s="557"/>
      <c r="AH515" s="557"/>
      <c r="AI515" s="557"/>
      <c r="AJ515" s="557"/>
      <c r="AK515" s="665"/>
      <c r="AL515" s="7"/>
    </row>
    <row r="516" spans="1:38" ht="15.75" customHeight="1">
      <c r="A516" s="557"/>
      <c r="B516" s="536" t="s">
        <v>447</v>
      </c>
      <c r="C516" s="557"/>
      <c r="D516" s="557"/>
      <c r="E516" s="557"/>
      <c r="F516" s="557"/>
      <c r="G516" s="557"/>
      <c r="H516" s="544">
        <f>0.45*'[1]3.1_Recon_Fis_Prod_NUPRC+Coy'!$F$47</f>
        <v>197478</v>
      </c>
      <c r="I516" s="1039">
        <f>0.45*'[1]Recon_Gas Production '!$F$65</f>
        <v>415.74239999999998</v>
      </c>
      <c r="J516" s="544">
        <f>'[1]2.1_Recon_Crude Lifting'!$H$63</f>
        <v>3184380</v>
      </c>
      <c r="K516" s="557"/>
      <c r="L516" s="557"/>
      <c r="M516" s="576"/>
      <c r="N516" s="671"/>
      <c r="O516" s="557"/>
      <c r="P516" s="557"/>
      <c r="Q516" s="557"/>
      <c r="R516" s="557"/>
      <c r="S516" s="557"/>
      <c r="T516" s="557"/>
      <c r="U516" s="557"/>
      <c r="V516" s="557"/>
      <c r="W516" s="557"/>
      <c r="X516" s="557"/>
      <c r="Y516" s="557"/>
      <c r="Z516" s="557"/>
      <c r="AA516" s="557"/>
      <c r="AB516" s="557"/>
      <c r="AC516" s="557"/>
      <c r="AD516" s="557"/>
      <c r="AE516" s="557"/>
      <c r="AF516" s="557"/>
      <c r="AG516" s="557"/>
      <c r="AH516" s="557"/>
      <c r="AI516" s="557"/>
      <c r="AJ516" s="557"/>
      <c r="AK516" s="665"/>
      <c r="AL516" s="7"/>
    </row>
    <row r="517" spans="1:38" ht="15.75" customHeight="1">
      <c r="A517" s="557"/>
      <c r="B517" s="536"/>
      <c r="C517" s="557"/>
      <c r="D517" s="557"/>
      <c r="E517" s="557"/>
      <c r="F517" s="557"/>
      <c r="G517" s="557"/>
      <c r="H517" s="738"/>
      <c r="I517" s="474"/>
      <c r="J517" s="738"/>
      <c r="K517" s="557"/>
      <c r="L517" s="557"/>
      <c r="M517" s="576"/>
      <c r="N517" s="671"/>
      <c r="O517" s="557"/>
      <c r="P517" s="557"/>
      <c r="Q517" s="557"/>
      <c r="R517" s="557"/>
      <c r="S517" s="557"/>
      <c r="T517" s="557"/>
      <c r="U517" s="557"/>
      <c r="V517" s="557"/>
      <c r="W517" s="557"/>
      <c r="X517" s="557"/>
      <c r="Y517" s="557"/>
      <c r="Z517" s="557"/>
      <c r="AA517" s="557"/>
      <c r="AB517" s="557"/>
      <c r="AC517" s="557"/>
      <c r="AD517" s="557"/>
      <c r="AE517" s="557"/>
      <c r="AF517" s="557"/>
      <c r="AG517" s="557"/>
      <c r="AH517" s="557"/>
      <c r="AI517" s="557"/>
      <c r="AJ517" s="557"/>
      <c r="AK517" s="665"/>
      <c r="AL517" s="7"/>
    </row>
    <row r="518" spans="1:38" ht="15.75" customHeight="1">
      <c r="A518" s="558"/>
      <c r="B518" s="537"/>
      <c r="C518" s="558"/>
      <c r="D518" s="558"/>
      <c r="E518" s="558"/>
      <c r="F518" s="558"/>
      <c r="G518" s="558"/>
      <c r="H518" s="465">
        <v>7135066</v>
      </c>
      <c r="I518" s="465">
        <v>5562.3872999999994</v>
      </c>
      <c r="J518" s="545"/>
      <c r="K518" s="558"/>
      <c r="L518" s="558"/>
      <c r="M518" s="577"/>
      <c r="N518" s="672"/>
      <c r="O518" s="558"/>
      <c r="P518" s="558"/>
      <c r="Q518" s="558"/>
      <c r="R518" s="558"/>
      <c r="S518" s="558"/>
      <c r="T518" s="558"/>
      <c r="U518" s="558"/>
      <c r="V518" s="558"/>
      <c r="W518" s="558"/>
      <c r="X518" s="558"/>
      <c r="Y518" s="558"/>
      <c r="Z518" s="558"/>
      <c r="AA518" s="558"/>
      <c r="AB518" s="558"/>
      <c r="AC518" s="558"/>
      <c r="AD518" s="558"/>
      <c r="AE518" s="558"/>
      <c r="AF518" s="558"/>
      <c r="AG518" s="558"/>
      <c r="AH518" s="558"/>
      <c r="AI518" s="558"/>
      <c r="AJ518" s="558"/>
      <c r="AK518" s="666"/>
      <c r="AL518" s="7"/>
    </row>
    <row r="519" spans="1:38" ht="15.75" customHeight="1">
      <c r="A519" s="47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60"/>
      <c r="N519" s="61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38"/>
      <c r="AL519" s="7"/>
    </row>
    <row r="520" spans="1:38" ht="48.75" customHeight="1">
      <c r="A520" s="548" t="s">
        <v>522</v>
      </c>
      <c r="B520" s="549"/>
      <c r="C520" s="549"/>
      <c r="D520" s="549"/>
      <c r="E520" s="549"/>
      <c r="F520" s="549"/>
      <c r="G520" s="549"/>
      <c r="H520" s="549"/>
      <c r="I520" s="549"/>
      <c r="J520" s="549"/>
      <c r="K520" s="549"/>
      <c r="L520" s="549"/>
      <c r="M520" s="550"/>
      <c r="N520" s="741"/>
      <c r="O520" s="549"/>
      <c r="P520" s="549"/>
      <c r="Q520" s="549"/>
      <c r="R520" s="549"/>
      <c r="S520" s="549"/>
      <c r="T520" s="549"/>
      <c r="U520" s="549"/>
      <c r="V520" s="549"/>
      <c r="W520" s="549"/>
      <c r="X520" s="549"/>
      <c r="Y520" s="549"/>
      <c r="Z520" s="549"/>
      <c r="AA520" s="549"/>
      <c r="AB520" s="549"/>
      <c r="AC520" s="549"/>
      <c r="AD520" s="549"/>
      <c r="AE520" s="549"/>
      <c r="AF520" s="549"/>
      <c r="AG520" s="549"/>
      <c r="AH520" s="549"/>
      <c r="AI520" s="549"/>
      <c r="AJ520" s="549"/>
      <c r="AK520" s="550"/>
      <c r="AL520" s="7"/>
    </row>
    <row r="521" spans="1:38" ht="147" customHeight="1">
      <c r="A521" s="48"/>
      <c r="B521" s="48"/>
      <c r="C521" s="9" t="s">
        <v>0</v>
      </c>
      <c r="D521" s="9" t="s">
        <v>1</v>
      </c>
      <c r="E521" s="9" t="s">
        <v>2</v>
      </c>
      <c r="F521" s="9" t="s">
        <v>3</v>
      </c>
      <c r="G521" s="9" t="s">
        <v>4</v>
      </c>
      <c r="H521" s="9" t="s">
        <v>5</v>
      </c>
      <c r="I521" s="496" t="s">
        <v>6</v>
      </c>
      <c r="J521" s="9" t="s">
        <v>374</v>
      </c>
      <c r="K521" s="9" t="s">
        <v>7</v>
      </c>
      <c r="L521" s="88" t="s">
        <v>8</v>
      </c>
      <c r="M521" s="54" t="s">
        <v>76</v>
      </c>
      <c r="N521" s="89" t="s">
        <v>10</v>
      </c>
      <c r="O521" s="90" t="s">
        <v>11</v>
      </c>
      <c r="P521" s="90" t="s">
        <v>12</v>
      </c>
      <c r="Q521" s="90" t="s">
        <v>13</v>
      </c>
      <c r="R521" s="90" t="s">
        <v>14</v>
      </c>
      <c r="S521" s="90" t="s">
        <v>15</v>
      </c>
      <c r="T521" s="90" t="s">
        <v>16</v>
      </c>
      <c r="U521" s="90" t="s">
        <v>17</v>
      </c>
      <c r="V521" s="91" t="s">
        <v>18</v>
      </c>
      <c r="W521" s="90" t="s">
        <v>19</v>
      </c>
      <c r="X521" s="90" t="s">
        <v>20</v>
      </c>
      <c r="Y521" s="90" t="s">
        <v>21</v>
      </c>
      <c r="Z521" s="90" t="s">
        <v>22</v>
      </c>
      <c r="AA521" s="90" t="s">
        <v>23</v>
      </c>
      <c r="AB521" s="90" t="s">
        <v>24</v>
      </c>
      <c r="AC521" s="90" t="s">
        <v>25</v>
      </c>
      <c r="AD521" s="90" t="s">
        <v>26</v>
      </c>
      <c r="AE521" s="90" t="s">
        <v>27</v>
      </c>
      <c r="AF521" s="90" t="s">
        <v>28</v>
      </c>
      <c r="AG521" s="90" t="s">
        <v>29</v>
      </c>
      <c r="AH521" s="90" t="s">
        <v>30</v>
      </c>
      <c r="AI521" s="90" t="s">
        <v>31</v>
      </c>
      <c r="AJ521" s="90" t="s">
        <v>32</v>
      </c>
      <c r="AK521" s="90" t="s">
        <v>33</v>
      </c>
      <c r="AL521" s="7"/>
    </row>
    <row r="522" spans="1:38" ht="42" customHeight="1" thickBot="1">
      <c r="A522" s="572" t="s">
        <v>318</v>
      </c>
      <c r="B522" s="573"/>
      <c r="C522" s="573"/>
      <c r="D522" s="573"/>
      <c r="E522" s="573"/>
      <c r="F522" s="573"/>
      <c r="G522" s="573"/>
      <c r="H522" s="573"/>
      <c r="I522" s="573"/>
      <c r="J522" s="573"/>
      <c r="K522" s="573"/>
      <c r="L522" s="573"/>
      <c r="M522" s="574"/>
      <c r="N522" s="737"/>
      <c r="O522" s="573"/>
      <c r="P522" s="573"/>
      <c r="Q522" s="573"/>
      <c r="R522" s="573"/>
      <c r="S522" s="573"/>
      <c r="T522" s="573"/>
      <c r="U522" s="573"/>
      <c r="V522" s="573"/>
      <c r="W522" s="573"/>
      <c r="X522" s="573"/>
      <c r="Y522" s="573"/>
      <c r="Z522" s="573"/>
      <c r="AA522" s="573"/>
      <c r="AB522" s="573"/>
      <c r="AC522" s="573"/>
      <c r="AD522" s="573"/>
      <c r="AE522" s="573"/>
      <c r="AF522" s="573"/>
      <c r="AG522" s="573"/>
      <c r="AH522" s="573"/>
      <c r="AI522" s="573"/>
      <c r="AJ522" s="573"/>
      <c r="AK522" s="574"/>
      <c r="AL522" s="7"/>
    </row>
    <row r="523" spans="1:38" ht="14.25" customHeight="1">
      <c r="A523" s="93" t="s">
        <v>408</v>
      </c>
      <c r="B523" s="95"/>
      <c r="C523" s="75"/>
      <c r="D523" s="75"/>
      <c r="E523" s="75"/>
      <c r="F523" s="75"/>
      <c r="G523" s="75"/>
      <c r="H523" s="808">
        <f>SUM(H526:H529)</f>
        <v>7251616</v>
      </c>
      <c r="I523" s="810">
        <f>SUM(I526:I535)</f>
        <v>191589.400662</v>
      </c>
      <c r="J523" s="808">
        <f>SUM(J526:J532)</f>
        <v>6568665</v>
      </c>
      <c r="K523" s="75"/>
      <c r="L523" s="75"/>
      <c r="M523" s="75"/>
      <c r="N523" s="80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425"/>
      <c r="AL523" s="7"/>
    </row>
    <row r="524" spans="1:38" ht="17.25" customHeight="1" thickBot="1">
      <c r="A524" s="94" t="s">
        <v>37</v>
      </c>
      <c r="B524" s="77"/>
      <c r="C524" s="77"/>
      <c r="D524" s="77"/>
      <c r="E524" s="77"/>
      <c r="F524" s="77"/>
      <c r="G524" s="77"/>
      <c r="H524" s="809"/>
      <c r="I524" s="811"/>
      <c r="J524" s="809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436"/>
      <c r="AL524" s="7"/>
    </row>
    <row r="525" spans="1:38" ht="22.5" customHeight="1" thickBot="1">
      <c r="A525" s="769" t="s">
        <v>319</v>
      </c>
      <c r="B525" s="692"/>
      <c r="C525" s="692"/>
      <c r="D525" s="692"/>
      <c r="E525" s="692"/>
      <c r="F525" s="692"/>
      <c r="G525" s="692"/>
      <c r="H525" s="692"/>
      <c r="I525" s="692"/>
      <c r="J525" s="692"/>
      <c r="K525" s="692"/>
      <c r="L525" s="692"/>
      <c r="M525" s="693"/>
      <c r="N525" s="770"/>
      <c r="O525" s="771"/>
      <c r="P525" s="771"/>
      <c r="Q525" s="771"/>
      <c r="R525" s="771"/>
      <c r="S525" s="771"/>
      <c r="T525" s="771"/>
      <c r="U525" s="771"/>
      <c r="V525" s="771"/>
      <c r="W525" s="771"/>
      <c r="X525" s="771"/>
      <c r="Y525" s="771"/>
      <c r="Z525" s="771"/>
      <c r="AA525" s="771"/>
      <c r="AB525" s="771"/>
      <c r="AC525" s="771"/>
      <c r="AD525" s="771"/>
      <c r="AE525" s="771"/>
      <c r="AF525" s="771"/>
      <c r="AG525" s="771"/>
      <c r="AH525" s="771"/>
      <c r="AI525" s="771"/>
      <c r="AJ525" s="771"/>
      <c r="AK525" s="772"/>
      <c r="AL525" s="7"/>
    </row>
    <row r="526" spans="1:38" ht="15.75" customHeight="1">
      <c r="A526" s="551" t="s">
        <v>279</v>
      </c>
      <c r="B526" s="564" t="s">
        <v>413</v>
      </c>
      <c r="C526" s="120"/>
      <c r="D526" s="219"/>
      <c r="E526" s="120"/>
      <c r="F526" s="219"/>
      <c r="G526" s="120" t="s">
        <v>371</v>
      </c>
      <c r="H526" s="274">
        <f>0.6*'[1]3.1_Recon_Fis_Prod_NUPRC+Coy'!$F$46</f>
        <v>4350969.5999999996</v>
      </c>
      <c r="I526" s="520">
        <f>0.6*'[1]Recon_Gas Production '!$F$60</f>
        <v>6886.3787723999994</v>
      </c>
      <c r="J526" s="274">
        <f>'[1]2.1_Recon_Crude Lifting'!$H$77</f>
        <v>3123979</v>
      </c>
      <c r="K526" s="120"/>
      <c r="L526" s="120"/>
      <c r="M526" s="120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79"/>
      <c r="AE526" s="79"/>
      <c r="AF526" s="79"/>
      <c r="AG526" s="79"/>
      <c r="AH526" s="79"/>
      <c r="AI526" s="79"/>
      <c r="AJ526" s="79"/>
      <c r="AK526" s="431"/>
      <c r="AL526" s="7"/>
    </row>
    <row r="527" spans="1:38" ht="15.75" customHeight="1">
      <c r="A527" s="551"/>
      <c r="B527" s="565"/>
      <c r="C527" s="79"/>
      <c r="D527" s="65"/>
      <c r="E527" s="79"/>
      <c r="F527" s="65"/>
      <c r="G527" s="79" t="s">
        <v>369</v>
      </c>
      <c r="H527" s="196"/>
      <c r="I527" s="521"/>
      <c r="J527" s="196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79"/>
      <c r="AE527" s="79"/>
      <c r="AF527" s="79"/>
      <c r="AG527" s="79"/>
      <c r="AH527" s="79"/>
      <c r="AI527" s="79"/>
      <c r="AJ527" s="79"/>
      <c r="AK527" s="431"/>
      <c r="AL527" s="7"/>
    </row>
    <row r="528" spans="1:38" ht="15.75" customHeight="1">
      <c r="A528" s="551"/>
      <c r="B528" s="515" t="s">
        <v>414</v>
      </c>
      <c r="C528" s="79"/>
      <c r="D528" s="65"/>
      <c r="E528" s="79"/>
      <c r="F528" s="65"/>
      <c r="G528" s="79" t="s">
        <v>371</v>
      </c>
      <c r="H528" s="196">
        <f>0.4*'[1]3.1_Recon_Fis_Prod_NUPRC+Coy'!$F$46</f>
        <v>2900646.4000000004</v>
      </c>
      <c r="I528" s="522">
        <f>0.4*'[1]Recon_Gas Production '!$F$60</f>
        <v>4590.9191816000002</v>
      </c>
      <c r="J528" s="196">
        <f>'[1]2.1_Recon_Crude Lifting'!$H$55</f>
        <v>1397240</v>
      </c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79"/>
      <c r="AE528" s="79"/>
      <c r="AF528" s="79"/>
      <c r="AG528" s="79"/>
      <c r="AH528" s="79"/>
      <c r="AI528" s="79"/>
      <c r="AJ528" s="79"/>
      <c r="AK528" s="431"/>
      <c r="AL528" s="7"/>
    </row>
    <row r="529" spans="1:38" ht="15.75" customHeight="1">
      <c r="A529" s="552"/>
      <c r="B529" s="516"/>
      <c r="C529" s="64"/>
      <c r="D529" s="64"/>
      <c r="E529" s="64"/>
      <c r="F529" s="64"/>
      <c r="G529" s="64" t="s">
        <v>369</v>
      </c>
      <c r="H529" s="231"/>
      <c r="I529" s="521"/>
      <c r="J529" s="231">
        <f>'[1]2.1_Recon_Crude Lifting'!$H$56</f>
        <v>2047446</v>
      </c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426"/>
      <c r="AL529" s="7"/>
    </row>
    <row r="530" spans="1:38" ht="15.75" customHeight="1">
      <c r="A530" s="554" t="s">
        <v>280</v>
      </c>
      <c r="B530" s="65" t="s">
        <v>413</v>
      </c>
      <c r="C530" s="79"/>
      <c r="D530" s="65"/>
      <c r="E530" s="79"/>
      <c r="F530" s="65"/>
      <c r="G530" s="517" t="s">
        <v>371</v>
      </c>
      <c r="H530" s="196"/>
      <c r="I530" s="470">
        <f>0.6*'[1]Recon_Gas Production '!$F$61</f>
        <v>98945.776236599995</v>
      </c>
      <c r="J530" s="196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  <c r="AC530" s="79"/>
      <c r="AD530" s="79"/>
      <c r="AE530" s="79"/>
      <c r="AF530" s="79"/>
      <c r="AG530" s="79"/>
      <c r="AH530" s="79"/>
      <c r="AI530" s="79"/>
      <c r="AJ530" s="79"/>
      <c r="AK530" s="431"/>
      <c r="AL530" s="7"/>
    </row>
    <row r="531" spans="1:38" ht="15.75" customHeight="1">
      <c r="A531" s="552"/>
      <c r="B531" s="64" t="s">
        <v>414</v>
      </c>
      <c r="C531" s="64"/>
      <c r="D531" s="64"/>
      <c r="E531" s="64"/>
      <c r="F531" s="64"/>
      <c r="G531" s="518"/>
      <c r="H531" s="231"/>
      <c r="I531" s="480">
        <f>0.4*'[1]Recon_Gas Production '!$F$61</f>
        <v>65963.850824400011</v>
      </c>
      <c r="J531" s="231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426"/>
      <c r="AL531" s="7"/>
    </row>
    <row r="532" spans="1:38" ht="15.75" customHeight="1">
      <c r="A532" s="554" t="s">
        <v>281</v>
      </c>
      <c r="B532" s="65" t="s">
        <v>413</v>
      </c>
      <c r="C532" s="79"/>
      <c r="D532" s="65"/>
      <c r="E532" s="79"/>
      <c r="F532" s="65"/>
      <c r="G532" s="518"/>
      <c r="H532" s="196"/>
      <c r="I532" s="470">
        <f>0.6*'[1]Recon_Gas Production '!$F$62</f>
        <v>0</v>
      </c>
      <c r="J532" s="196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  <c r="AC532" s="79"/>
      <c r="AD532" s="79"/>
      <c r="AE532" s="79"/>
      <c r="AF532" s="79"/>
      <c r="AG532" s="79"/>
      <c r="AH532" s="79"/>
      <c r="AI532" s="79"/>
      <c r="AJ532" s="79"/>
      <c r="AK532" s="431"/>
      <c r="AL532" s="7"/>
    </row>
    <row r="533" spans="1:38" ht="15.75" customHeight="1">
      <c r="A533" s="555"/>
      <c r="B533" s="64" t="s">
        <v>414</v>
      </c>
      <c r="C533" s="64"/>
      <c r="D533" s="64"/>
      <c r="E533" s="64"/>
      <c r="F533" s="64"/>
      <c r="G533" s="518"/>
      <c r="H533" s="231"/>
      <c r="I533" s="480">
        <f>0.4*'[1]Recon_Gas Production '!$F$62</f>
        <v>0</v>
      </c>
      <c r="J533" s="231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426"/>
      <c r="AL533" s="7"/>
    </row>
    <row r="534" spans="1:38" ht="15.75" customHeight="1">
      <c r="A534" s="553" t="s">
        <v>282</v>
      </c>
      <c r="B534" s="65" t="s">
        <v>413</v>
      </c>
      <c r="C534" s="79"/>
      <c r="D534" s="65"/>
      <c r="E534" s="79"/>
      <c r="F534" s="65"/>
      <c r="G534" s="518"/>
      <c r="H534" s="196"/>
      <c r="I534" s="470">
        <f>0.6*'[1]Recon_Gas Production '!$F$63</f>
        <v>9121.4853881999989</v>
      </c>
      <c r="J534" s="196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  <c r="AC534" s="79"/>
      <c r="AD534" s="79"/>
      <c r="AE534" s="79"/>
      <c r="AF534" s="79"/>
      <c r="AG534" s="79"/>
      <c r="AH534" s="79"/>
      <c r="AI534" s="79"/>
      <c r="AJ534" s="79"/>
      <c r="AK534" s="431"/>
      <c r="AL534" s="7"/>
    </row>
    <row r="535" spans="1:38" ht="15.75" customHeight="1">
      <c r="A535" s="553"/>
      <c r="B535" s="64" t="s">
        <v>414</v>
      </c>
      <c r="C535" s="64"/>
      <c r="D535" s="64"/>
      <c r="E535" s="64"/>
      <c r="F535" s="64"/>
      <c r="G535" s="519"/>
      <c r="H535" s="231"/>
      <c r="I535" s="480">
        <f>0.4*'[1]Recon_Gas Production '!$F$63</f>
        <v>6080.9902588000004</v>
      </c>
      <c r="J535" s="231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426"/>
      <c r="AL535" s="7"/>
    </row>
    <row r="536" spans="1:38" ht="15.75" customHeight="1">
      <c r="A536" s="4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50"/>
      <c r="N536" s="51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422"/>
      <c r="AL536" s="7"/>
    </row>
    <row r="537" spans="1:38" ht="15.75" customHeight="1">
      <c r="A537" s="4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50"/>
      <c r="N537" s="51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422"/>
      <c r="AL537" s="7"/>
    </row>
    <row r="538" spans="1:38" ht="15.75" customHeight="1">
      <c r="A538" s="44"/>
      <c r="B538" s="7"/>
      <c r="C538" s="7"/>
      <c r="D538" s="7"/>
      <c r="E538" s="7"/>
      <c r="F538" s="7"/>
      <c r="G538" s="7"/>
      <c r="H538" s="7"/>
      <c r="I538" s="481"/>
      <c r="J538" s="7"/>
      <c r="K538" s="7"/>
      <c r="L538" s="7"/>
      <c r="M538" s="50"/>
      <c r="N538" s="51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422"/>
      <c r="AL538" s="7"/>
    </row>
    <row r="539" spans="1:38" ht="15.75" customHeight="1">
      <c r="A539" s="4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50"/>
      <c r="N539" s="51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422"/>
      <c r="AL539" s="7"/>
    </row>
    <row r="540" spans="1:38" ht="15.75" customHeight="1">
      <c r="A540" s="44"/>
      <c r="B540" s="7"/>
      <c r="C540" s="7"/>
      <c r="D540" s="7"/>
      <c r="E540" s="7"/>
      <c r="F540" s="7"/>
      <c r="G540" s="7"/>
      <c r="H540" s="7"/>
      <c r="I540" s="481">
        <f>SUM(I511,I523,I500,I453,I439,I390,I335,I324,I273,I262,I251,I21)</f>
        <v>2760627.2669529445</v>
      </c>
      <c r="J540" s="7"/>
      <c r="K540" s="7"/>
      <c r="L540" s="7"/>
      <c r="M540" s="50"/>
      <c r="N540" s="51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422"/>
      <c r="AL540" s="7"/>
    </row>
    <row r="541" spans="1:38" ht="15.75" customHeight="1">
      <c r="A541" s="4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50"/>
      <c r="N541" s="51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422"/>
      <c r="AL541" s="7"/>
    </row>
    <row r="542" spans="1:38" ht="15.75" customHeight="1">
      <c r="A542" s="4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50"/>
      <c r="N542" s="51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422"/>
      <c r="AL542" s="7"/>
    </row>
    <row r="543" spans="1:38" ht="15.75" customHeight="1">
      <c r="A543" s="4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50"/>
      <c r="N543" s="51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422"/>
      <c r="AL543" s="7"/>
    </row>
    <row r="544" spans="1:38" ht="15.75" customHeight="1">
      <c r="A544" s="4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50"/>
      <c r="N544" s="51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422"/>
      <c r="AL544" s="7"/>
    </row>
    <row r="545" spans="1:38" ht="15.75" customHeight="1">
      <c r="A545" s="4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50"/>
      <c r="N545" s="51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422"/>
      <c r="AL545" s="7"/>
    </row>
    <row r="546" spans="1:38" ht="15.75" customHeight="1">
      <c r="A546" s="4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50"/>
      <c r="N546" s="51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422"/>
      <c r="AL546" s="7"/>
    </row>
    <row r="547" spans="1:38" ht="15.75" customHeight="1">
      <c r="A547" s="4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50"/>
      <c r="N547" s="51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422"/>
      <c r="AL547" s="7"/>
    </row>
    <row r="548" spans="1:38" ht="15.75" customHeight="1">
      <c r="A548" s="4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50"/>
      <c r="N548" s="51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422"/>
      <c r="AL548" s="7"/>
    </row>
    <row r="549" spans="1:38" ht="15.75" customHeight="1">
      <c r="A549" s="4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50"/>
      <c r="N549" s="51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422"/>
      <c r="AL549" s="7"/>
    </row>
    <row r="550" spans="1:38" ht="15.75" customHeight="1">
      <c r="A550" s="4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50"/>
      <c r="N550" s="51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422"/>
      <c r="AL550" s="7"/>
    </row>
    <row r="551" spans="1:38" ht="15.75" customHeight="1">
      <c r="A551" s="4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50"/>
      <c r="N551" s="51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422"/>
      <c r="AL551" s="7"/>
    </row>
    <row r="552" spans="1:38" ht="15.75" customHeight="1">
      <c r="A552" s="4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50"/>
      <c r="N552" s="51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422"/>
      <c r="AL552" s="7"/>
    </row>
    <row r="553" spans="1:38" ht="15.75" customHeight="1">
      <c r="A553" s="4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50"/>
      <c r="N553" s="51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422"/>
      <c r="AL553" s="7"/>
    </row>
    <row r="554" spans="1:38" ht="15.75" customHeight="1">
      <c r="A554" s="4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50"/>
      <c r="N554" s="51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422"/>
      <c r="AL554" s="7"/>
    </row>
    <row r="555" spans="1:38" ht="15.75" customHeight="1">
      <c r="A555" s="4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50"/>
      <c r="N555" s="51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422"/>
      <c r="AL555" s="7"/>
    </row>
    <row r="556" spans="1:38" ht="15.75" customHeight="1">
      <c r="A556" s="4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50"/>
      <c r="N556" s="51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422"/>
      <c r="AL556" s="7"/>
    </row>
    <row r="557" spans="1:38" ht="15.75" customHeight="1">
      <c r="A557" s="4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50"/>
      <c r="N557" s="51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422"/>
      <c r="AL557" s="7"/>
    </row>
    <row r="558" spans="1:38" ht="15.75" customHeight="1">
      <c r="A558" s="4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50"/>
      <c r="N558" s="51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422"/>
      <c r="AL558" s="7"/>
    </row>
    <row r="559" spans="1:38" ht="15.75" customHeight="1">
      <c r="A559" s="4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50"/>
      <c r="N559" s="51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422"/>
      <c r="AL559" s="7"/>
    </row>
    <row r="560" spans="1:38" ht="15.75" customHeight="1">
      <c r="A560" s="4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50"/>
      <c r="N560" s="51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422"/>
      <c r="AL560" s="7"/>
    </row>
    <row r="561" spans="1:38" ht="15.75" customHeight="1">
      <c r="A561" s="4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50"/>
      <c r="N561" s="51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422"/>
      <c r="AL561" s="7"/>
    </row>
    <row r="562" spans="1:38" ht="15.75" customHeight="1">
      <c r="A562" s="4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50"/>
      <c r="N562" s="51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422"/>
      <c r="AL562" s="7"/>
    </row>
    <row r="563" spans="1:38" ht="15.75" customHeight="1">
      <c r="A563" s="4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50"/>
      <c r="N563" s="51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422"/>
      <c r="AL563" s="7"/>
    </row>
    <row r="564" spans="1:38" ht="15.75" customHeight="1">
      <c r="A564" s="4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50"/>
      <c r="N564" s="51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422"/>
      <c r="AL564" s="7"/>
    </row>
    <row r="565" spans="1:38" ht="15.75" customHeight="1">
      <c r="A565" s="4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50"/>
      <c r="N565" s="51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422"/>
      <c r="AL565" s="7"/>
    </row>
    <row r="566" spans="1:38" ht="15.75" customHeight="1">
      <c r="A566" s="4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50"/>
      <c r="N566" s="51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422"/>
      <c r="AL566" s="7"/>
    </row>
    <row r="567" spans="1:38" ht="15.75" customHeight="1">
      <c r="A567" s="4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50"/>
      <c r="N567" s="51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422"/>
      <c r="AL567" s="7"/>
    </row>
    <row r="568" spans="1:38" ht="15.75" customHeight="1">
      <c r="A568" s="4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50"/>
      <c r="N568" s="51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422"/>
      <c r="AL568" s="7"/>
    </row>
    <row r="569" spans="1:38" ht="15.75" customHeight="1">
      <c r="A569" s="4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50"/>
      <c r="N569" s="51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422"/>
      <c r="AL569" s="7"/>
    </row>
    <row r="570" spans="1:38" ht="15.75" customHeight="1">
      <c r="A570" s="4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50"/>
      <c r="N570" s="51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422"/>
      <c r="AL570" s="7"/>
    </row>
    <row r="571" spans="1:38" ht="15.75" customHeight="1">
      <c r="A571" s="4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50"/>
      <c r="N571" s="51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422"/>
      <c r="AL571" s="7"/>
    </row>
    <row r="572" spans="1:38" ht="15.75" customHeight="1">
      <c r="A572" s="4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50"/>
      <c r="N572" s="51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422"/>
      <c r="AL572" s="7"/>
    </row>
    <row r="573" spans="1:38" ht="15.75" customHeight="1">
      <c r="A573" s="4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50"/>
      <c r="N573" s="51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422"/>
      <c r="AL573" s="7"/>
    </row>
    <row r="574" spans="1:38" ht="15.75" customHeight="1">
      <c r="A574" s="4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50"/>
      <c r="N574" s="51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422"/>
      <c r="AL574" s="7"/>
    </row>
    <row r="575" spans="1:38" ht="15.75" customHeight="1">
      <c r="A575" s="4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50"/>
      <c r="N575" s="51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422"/>
      <c r="AL575" s="7"/>
    </row>
    <row r="576" spans="1:38" ht="15.75" customHeight="1">
      <c r="A576" s="4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50"/>
      <c r="N576" s="51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422"/>
      <c r="AL576" s="7"/>
    </row>
    <row r="577" spans="1:38" ht="15.75" customHeight="1">
      <c r="A577" s="4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50"/>
      <c r="N577" s="51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422"/>
      <c r="AL577" s="7"/>
    </row>
    <row r="578" spans="1:38" ht="15.75" customHeight="1">
      <c r="A578" s="4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50"/>
      <c r="N578" s="51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422"/>
      <c r="AL578" s="7"/>
    </row>
    <row r="579" spans="1:38" ht="15.75" customHeight="1">
      <c r="A579" s="4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50"/>
      <c r="N579" s="51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422"/>
      <c r="AL579" s="7"/>
    </row>
    <row r="580" spans="1:38" ht="15.75" customHeight="1">
      <c r="A580" s="4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50"/>
      <c r="N580" s="51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422"/>
      <c r="AL580" s="7"/>
    </row>
    <row r="581" spans="1:38" ht="15.75" customHeight="1">
      <c r="A581" s="4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50"/>
      <c r="N581" s="51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422"/>
      <c r="AL581" s="7"/>
    </row>
    <row r="582" spans="1:38" ht="15.75" customHeight="1">
      <c r="A582" s="4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50"/>
      <c r="N582" s="51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422"/>
      <c r="AL582" s="7"/>
    </row>
    <row r="583" spans="1:38" ht="15.75" customHeight="1">
      <c r="A583" s="4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50"/>
      <c r="N583" s="51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422"/>
      <c r="AL583" s="7"/>
    </row>
    <row r="584" spans="1:38" ht="15.75" customHeight="1">
      <c r="A584" s="4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50"/>
      <c r="N584" s="51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422"/>
      <c r="AL584" s="7"/>
    </row>
    <row r="585" spans="1:38" ht="15.75" customHeight="1">
      <c r="A585" s="4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50"/>
      <c r="N585" s="51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422"/>
      <c r="AL585" s="7"/>
    </row>
    <row r="586" spans="1:38" ht="15.75" customHeight="1">
      <c r="A586" s="4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50"/>
      <c r="N586" s="51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422"/>
      <c r="AL586" s="7"/>
    </row>
    <row r="587" spans="1:38" ht="15.75" customHeight="1">
      <c r="A587" s="4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50"/>
      <c r="N587" s="51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422"/>
      <c r="AL587" s="7"/>
    </row>
    <row r="588" spans="1:38" ht="15.75" customHeight="1">
      <c r="A588" s="4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50"/>
      <c r="N588" s="51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422"/>
      <c r="AL588" s="7"/>
    </row>
    <row r="589" spans="1:38" ht="15.75" customHeight="1">
      <c r="A589" s="4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50"/>
      <c r="N589" s="51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422"/>
      <c r="AL589" s="7"/>
    </row>
    <row r="590" spans="1:38" ht="15.75" customHeight="1">
      <c r="A590" s="4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50"/>
      <c r="N590" s="51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422"/>
      <c r="AL590" s="7"/>
    </row>
    <row r="591" spans="1:38" ht="15.75" customHeight="1">
      <c r="A591" s="4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50"/>
      <c r="N591" s="51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422"/>
      <c r="AL591" s="7"/>
    </row>
    <row r="592" spans="1:38" ht="15.75" customHeight="1">
      <c r="A592" s="4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50"/>
      <c r="N592" s="51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422"/>
      <c r="AL592" s="7"/>
    </row>
    <row r="593" spans="1:38" ht="15.75" customHeight="1">
      <c r="A593" s="4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50"/>
      <c r="N593" s="51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422"/>
      <c r="AL593" s="7"/>
    </row>
    <row r="594" spans="1:38" ht="15.75" customHeight="1">
      <c r="A594" s="4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50"/>
      <c r="N594" s="51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422"/>
      <c r="AL594" s="7"/>
    </row>
    <row r="595" spans="1:38" ht="15.75" customHeight="1">
      <c r="A595" s="4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50"/>
      <c r="N595" s="51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422"/>
      <c r="AL595" s="7"/>
    </row>
    <row r="596" spans="1:38" ht="15.75" customHeight="1">
      <c r="A596" s="4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50"/>
      <c r="N596" s="51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422"/>
      <c r="AL596" s="7"/>
    </row>
    <row r="597" spans="1:38" ht="15.75" customHeight="1">
      <c r="A597" s="4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50"/>
      <c r="N597" s="51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422"/>
      <c r="AL597" s="7"/>
    </row>
    <row r="598" spans="1:38" ht="15.75" customHeight="1">
      <c r="A598" s="4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50"/>
      <c r="N598" s="51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422"/>
      <c r="AL598" s="7"/>
    </row>
    <row r="599" spans="1:38" ht="15.75" customHeight="1">
      <c r="A599" s="4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50"/>
      <c r="N599" s="51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422"/>
      <c r="AL599" s="7"/>
    </row>
    <row r="600" spans="1:38" ht="15.75" customHeight="1">
      <c r="A600" s="4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50"/>
      <c r="N600" s="51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422"/>
      <c r="AL600" s="7"/>
    </row>
    <row r="601" spans="1:38" ht="15.75" customHeight="1">
      <c r="A601" s="4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50"/>
      <c r="N601" s="51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422"/>
      <c r="AL601" s="7"/>
    </row>
    <row r="602" spans="1:38" ht="15.75" customHeight="1">
      <c r="A602" s="4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50"/>
      <c r="N602" s="51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422"/>
      <c r="AL602" s="7"/>
    </row>
    <row r="603" spans="1:38" ht="15.75" customHeight="1">
      <c r="A603" s="4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50"/>
      <c r="N603" s="51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422"/>
      <c r="AL603" s="7"/>
    </row>
    <row r="604" spans="1:38" ht="15.75" customHeight="1">
      <c r="A604" s="4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50"/>
      <c r="N604" s="51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422"/>
      <c r="AL604" s="7"/>
    </row>
    <row r="605" spans="1:38" ht="15.75" customHeight="1">
      <c r="A605" s="4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50"/>
      <c r="N605" s="51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422"/>
      <c r="AL605" s="7"/>
    </row>
    <row r="606" spans="1:38" ht="15.75" customHeight="1">
      <c r="A606" s="4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50"/>
      <c r="N606" s="51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422"/>
      <c r="AL606" s="7"/>
    </row>
    <row r="607" spans="1:38" ht="15.75" customHeight="1">
      <c r="A607" s="4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50"/>
      <c r="N607" s="51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422"/>
      <c r="AL607" s="7"/>
    </row>
    <row r="608" spans="1:38" ht="15.75" customHeight="1">
      <c r="A608" s="4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50"/>
      <c r="N608" s="51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422"/>
      <c r="AL608" s="7"/>
    </row>
    <row r="609" spans="1:38" ht="15.75" customHeight="1">
      <c r="A609" s="4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50"/>
      <c r="N609" s="51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422"/>
      <c r="AL609" s="7"/>
    </row>
    <row r="610" spans="1:38" ht="15.75" customHeight="1">
      <c r="A610" s="4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50"/>
      <c r="N610" s="51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422"/>
      <c r="AL610" s="7"/>
    </row>
    <row r="611" spans="1:38" ht="15.75" customHeight="1">
      <c r="A611" s="4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50"/>
      <c r="N611" s="51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422"/>
      <c r="AL611" s="7"/>
    </row>
    <row r="612" spans="1:38" ht="15.75" customHeight="1">
      <c r="A612" s="4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50"/>
      <c r="N612" s="51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422"/>
      <c r="AL612" s="7"/>
    </row>
    <row r="613" spans="1:38" ht="15.75" customHeight="1">
      <c r="A613" s="4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50"/>
      <c r="N613" s="51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422"/>
      <c r="AL613" s="7"/>
    </row>
    <row r="614" spans="1:38" ht="15.75" customHeight="1">
      <c r="A614" s="4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50"/>
      <c r="N614" s="51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422"/>
      <c r="AL614" s="7"/>
    </row>
    <row r="615" spans="1:38" ht="15.75" customHeight="1">
      <c r="A615" s="4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50"/>
      <c r="N615" s="51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422"/>
      <c r="AL615" s="7"/>
    </row>
    <row r="616" spans="1:38" ht="15.75" customHeight="1">
      <c r="A616" s="4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50"/>
      <c r="N616" s="51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422"/>
      <c r="AL616" s="7"/>
    </row>
    <row r="617" spans="1:38" ht="15.75" customHeight="1">
      <c r="A617" s="4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50"/>
      <c r="N617" s="51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422"/>
      <c r="AL617" s="7"/>
    </row>
    <row r="618" spans="1:38" ht="15.75" customHeight="1">
      <c r="A618" s="4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50"/>
      <c r="N618" s="51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422"/>
      <c r="AL618" s="7"/>
    </row>
    <row r="619" spans="1:38" ht="15.75" customHeight="1">
      <c r="A619" s="4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50"/>
      <c r="N619" s="51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422"/>
      <c r="AL619" s="7"/>
    </row>
    <row r="620" spans="1:38" ht="15.75" customHeight="1">
      <c r="A620" s="4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50"/>
      <c r="N620" s="51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422"/>
      <c r="AL620" s="7"/>
    </row>
    <row r="621" spans="1:38" ht="15.75" customHeight="1">
      <c r="A621" s="4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50"/>
      <c r="N621" s="51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422"/>
      <c r="AL621" s="7"/>
    </row>
    <row r="622" spans="1:38" ht="15.75" customHeight="1">
      <c r="A622" s="4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50"/>
      <c r="N622" s="51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422"/>
      <c r="AL622" s="7"/>
    </row>
    <row r="623" spans="1:38" ht="15.75" customHeight="1">
      <c r="A623" s="4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50"/>
      <c r="N623" s="51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422"/>
      <c r="AL623" s="7"/>
    </row>
    <row r="624" spans="1:38" ht="15.75" customHeight="1">
      <c r="A624" s="4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50"/>
      <c r="N624" s="51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422"/>
      <c r="AL624" s="7"/>
    </row>
    <row r="625" spans="1:38" ht="15.75" customHeight="1">
      <c r="A625" s="4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50"/>
      <c r="N625" s="51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422"/>
      <c r="AL625" s="7"/>
    </row>
    <row r="626" spans="1:38" ht="15.75" customHeight="1">
      <c r="A626" s="4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50"/>
      <c r="N626" s="51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422"/>
      <c r="AL626" s="7"/>
    </row>
    <row r="627" spans="1:38" ht="15.75" customHeight="1">
      <c r="A627" s="4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50"/>
      <c r="N627" s="51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422"/>
      <c r="AL627" s="7"/>
    </row>
    <row r="628" spans="1:38" ht="15.75" customHeight="1">
      <c r="A628" s="4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50"/>
      <c r="N628" s="51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422"/>
      <c r="AL628" s="7"/>
    </row>
    <row r="629" spans="1:38" ht="15.75" customHeight="1">
      <c r="A629" s="4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50"/>
      <c r="N629" s="51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422"/>
      <c r="AL629" s="7"/>
    </row>
    <row r="630" spans="1:38" ht="15.75" customHeight="1">
      <c r="A630" s="4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50"/>
      <c r="N630" s="51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422"/>
      <c r="AL630" s="7"/>
    </row>
    <row r="631" spans="1:38" ht="15.75" customHeight="1">
      <c r="A631" s="4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50"/>
      <c r="N631" s="51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422"/>
      <c r="AL631" s="7"/>
    </row>
    <row r="632" spans="1:38" ht="15.75" customHeight="1">
      <c r="A632" s="4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50"/>
      <c r="N632" s="51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422"/>
      <c r="AL632" s="7"/>
    </row>
    <row r="633" spans="1:38" ht="15.75" customHeight="1">
      <c r="A633" s="4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50"/>
      <c r="N633" s="51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422"/>
      <c r="AL633" s="7"/>
    </row>
    <row r="634" spans="1:38" ht="15.75" customHeight="1">
      <c r="A634" s="4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50"/>
      <c r="N634" s="51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422"/>
      <c r="AL634" s="7"/>
    </row>
    <row r="635" spans="1:38" ht="15.75" customHeight="1">
      <c r="A635" s="4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50"/>
      <c r="N635" s="51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422"/>
      <c r="AL635" s="7"/>
    </row>
    <row r="636" spans="1:38" ht="15.75" customHeight="1">
      <c r="A636" s="4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50"/>
      <c r="N636" s="51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422"/>
      <c r="AL636" s="7"/>
    </row>
    <row r="637" spans="1:38" ht="15.75" customHeight="1">
      <c r="A637" s="4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50"/>
      <c r="N637" s="51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422"/>
      <c r="AL637" s="7"/>
    </row>
    <row r="638" spans="1:38" ht="15.75" customHeight="1">
      <c r="A638" s="4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50"/>
      <c r="N638" s="51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422"/>
      <c r="AL638" s="7"/>
    </row>
    <row r="639" spans="1:38" ht="15.75" customHeight="1">
      <c r="A639" s="4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50"/>
      <c r="N639" s="51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422"/>
      <c r="AL639" s="7"/>
    </row>
    <row r="640" spans="1:38" ht="15.75" customHeight="1">
      <c r="A640" s="4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50"/>
      <c r="N640" s="51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422"/>
      <c r="AL640" s="7"/>
    </row>
    <row r="641" spans="1:38" ht="15.75" customHeight="1">
      <c r="A641" s="4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50"/>
      <c r="N641" s="51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422"/>
      <c r="AL641" s="7"/>
    </row>
    <row r="642" spans="1:38" ht="15.75" customHeight="1">
      <c r="A642" s="4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50"/>
      <c r="N642" s="51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422"/>
      <c r="AL642" s="7"/>
    </row>
    <row r="643" spans="1:38" ht="15.75" customHeight="1">
      <c r="A643" s="4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50"/>
      <c r="N643" s="51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422"/>
      <c r="AL643" s="7"/>
    </row>
    <row r="644" spans="1:38" ht="15.75" customHeight="1">
      <c r="A644" s="4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50"/>
      <c r="N644" s="51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422"/>
      <c r="AL644" s="7"/>
    </row>
    <row r="645" spans="1:38" ht="15.75" customHeight="1">
      <c r="A645" s="4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50"/>
      <c r="N645" s="51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422"/>
      <c r="AL645" s="7"/>
    </row>
    <row r="646" spans="1:38" ht="15.75" customHeight="1">
      <c r="A646" s="4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50"/>
      <c r="N646" s="51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422"/>
      <c r="AL646" s="7"/>
    </row>
    <row r="647" spans="1:38" ht="15.75" customHeight="1">
      <c r="A647" s="4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50"/>
      <c r="N647" s="51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422"/>
      <c r="AL647" s="7"/>
    </row>
    <row r="648" spans="1:38" ht="15.75" customHeight="1">
      <c r="A648" s="4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50"/>
      <c r="N648" s="51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422"/>
      <c r="AL648" s="7"/>
    </row>
    <row r="649" spans="1:38" ht="15.75" customHeight="1">
      <c r="A649" s="4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50"/>
      <c r="N649" s="51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422"/>
      <c r="AL649" s="7"/>
    </row>
    <row r="650" spans="1:38" ht="15.75" customHeight="1">
      <c r="A650" s="4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50"/>
      <c r="N650" s="51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422"/>
      <c r="AL650" s="7"/>
    </row>
    <row r="651" spans="1:38" ht="15.75" customHeight="1">
      <c r="A651" s="4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50"/>
      <c r="N651" s="51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422"/>
      <c r="AL651" s="7"/>
    </row>
    <row r="652" spans="1:38" ht="15.75" customHeight="1">
      <c r="A652" s="4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50"/>
      <c r="N652" s="51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422"/>
      <c r="AL652" s="7"/>
    </row>
    <row r="653" spans="1:38" ht="15.75" customHeight="1">
      <c r="A653" s="4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50"/>
      <c r="N653" s="51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422"/>
      <c r="AL653" s="7"/>
    </row>
    <row r="654" spans="1:38" ht="15.75" customHeight="1">
      <c r="A654" s="4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50"/>
      <c r="N654" s="51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422"/>
      <c r="AL654" s="7"/>
    </row>
    <row r="655" spans="1:38" ht="15.75" customHeight="1">
      <c r="A655" s="4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50"/>
      <c r="N655" s="51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422"/>
      <c r="AL655" s="7"/>
    </row>
    <row r="656" spans="1:38" ht="15.75" customHeight="1">
      <c r="A656" s="4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50"/>
      <c r="N656" s="51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422"/>
      <c r="AL656" s="7"/>
    </row>
    <row r="657" spans="1:38" ht="15.75" customHeight="1">
      <c r="A657" s="4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50"/>
      <c r="N657" s="51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422"/>
      <c r="AL657" s="7"/>
    </row>
    <row r="658" spans="1:38" ht="15.75" customHeight="1">
      <c r="A658" s="4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50"/>
      <c r="N658" s="51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422"/>
      <c r="AL658" s="7"/>
    </row>
    <row r="659" spans="1:38" ht="15.75" customHeight="1">
      <c r="A659" s="4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50"/>
      <c r="N659" s="51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422"/>
      <c r="AL659" s="7"/>
    </row>
    <row r="660" spans="1:38" ht="15.75" customHeight="1">
      <c r="A660" s="4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50"/>
      <c r="N660" s="51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422"/>
      <c r="AL660" s="7"/>
    </row>
    <row r="661" spans="1:38" ht="15.75" customHeight="1">
      <c r="A661" s="4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50"/>
      <c r="N661" s="51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422"/>
      <c r="AL661" s="7"/>
    </row>
    <row r="662" spans="1:38" ht="15.75" customHeight="1">
      <c r="A662" s="4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50"/>
      <c r="N662" s="51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422"/>
      <c r="AL662" s="7"/>
    </row>
    <row r="663" spans="1:38" ht="15.75" customHeight="1">
      <c r="A663" s="4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50"/>
      <c r="N663" s="51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422"/>
      <c r="AL663" s="7"/>
    </row>
    <row r="664" spans="1:38" ht="15.75" customHeight="1">
      <c r="A664" s="4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50"/>
      <c r="N664" s="51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422"/>
      <c r="AL664" s="7"/>
    </row>
    <row r="665" spans="1:38" ht="15.75" customHeight="1">
      <c r="A665" s="4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50"/>
      <c r="N665" s="51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422"/>
      <c r="AL665" s="7"/>
    </row>
    <row r="666" spans="1:38" ht="15.75" customHeight="1">
      <c r="A666" s="4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50"/>
      <c r="N666" s="51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422"/>
      <c r="AL666" s="7"/>
    </row>
    <row r="667" spans="1:38" ht="15.75" customHeight="1">
      <c r="A667" s="4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50"/>
      <c r="N667" s="51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422"/>
      <c r="AL667" s="7"/>
    </row>
    <row r="668" spans="1:38" ht="15.75" customHeight="1">
      <c r="A668" s="4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50"/>
      <c r="N668" s="51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422"/>
      <c r="AL668" s="7"/>
    </row>
    <row r="669" spans="1:38" ht="15.75" customHeight="1">
      <c r="A669" s="4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50"/>
      <c r="N669" s="51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422"/>
      <c r="AL669" s="7"/>
    </row>
    <row r="670" spans="1:38" ht="15.75" customHeight="1">
      <c r="A670" s="4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50"/>
      <c r="N670" s="51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422"/>
      <c r="AL670" s="7"/>
    </row>
    <row r="671" spans="1:38" ht="15.75" customHeight="1">
      <c r="A671" s="4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50"/>
      <c r="N671" s="51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422"/>
      <c r="AL671" s="7"/>
    </row>
    <row r="672" spans="1:38" ht="15.75" customHeight="1">
      <c r="A672" s="4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50"/>
      <c r="N672" s="51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422"/>
      <c r="AL672" s="7"/>
    </row>
    <row r="673" spans="1:38" ht="15.75" customHeight="1">
      <c r="A673" s="4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50"/>
      <c r="N673" s="51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422"/>
      <c r="AL673" s="7"/>
    </row>
    <row r="674" spans="1:38" ht="15.75" customHeight="1">
      <c r="A674" s="4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50"/>
      <c r="N674" s="51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422"/>
      <c r="AL674" s="7"/>
    </row>
    <row r="675" spans="1:38" ht="15.75" customHeight="1">
      <c r="A675" s="4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50"/>
      <c r="N675" s="51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422"/>
      <c r="AL675" s="7"/>
    </row>
    <row r="676" spans="1:38" ht="15.75" customHeight="1">
      <c r="A676" s="4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50"/>
      <c r="N676" s="51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422"/>
      <c r="AL676" s="7"/>
    </row>
    <row r="677" spans="1:38" ht="15.75" customHeight="1">
      <c r="A677" s="4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50"/>
      <c r="N677" s="51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422"/>
      <c r="AL677" s="7"/>
    </row>
    <row r="678" spans="1:38" ht="15.75" customHeight="1">
      <c r="A678" s="4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50"/>
      <c r="N678" s="51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422"/>
      <c r="AL678" s="7"/>
    </row>
    <row r="679" spans="1:38" ht="15.75" customHeight="1">
      <c r="A679" s="4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50"/>
      <c r="N679" s="51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422"/>
      <c r="AL679" s="7"/>
    </row>
    <row r="680" spans="1:38" ht="15.75" customHeight="1">
      <c r="A680" s="4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50"/>
      <c r="N680" s="51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422"/>
      <c r="AL680" s="7"/>
    </row>
    <row r="681" spans="1:38" ht="15.75" customHeight="1">
      <c r="A681" s="4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50"/>
      <c r="N681" s="51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422"/>
      <c r="AL681" s="7"/>
    </row>
    <row r="682" spans="1:38" ht="15.75" customHeight="1">
      <c r="A682" s="4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50"/>
      <c r="N682" s="51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422"/>
      <c r="AL682" s="7"/>
    </row>
    <row r="683" spans="1:38" ht="15.75" customHeight="1">
      <c r="A683" s="4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50"/>
      <c r="N683" s="51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422"/>
      <c r="AL683" s="7"/>
    </row>
    <row r="684" spans="1:38" ht="15.75" customHeight="1">
      <c r="A684" s="4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50"/>
      <c r="N684" s="51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422"/>
      <c r="AL684" s="7"/>
    </row>
    <row r="685" spans="1:38" ht="15.75" customHeight="1">
      <c r="A685" s="4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50"/>
      <c r="N685" s="51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422"/>
      <c r="AL685" s="7"/>
    </row>
    <row r="686" spans="1:38" ht="15.75" customHeight="1">
      <c r="A686" s="4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50"/>
      <c r="N686" s="51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422"/>
      <c r="AL686" s="7"/>
    </row>
    <row r="687" spans="1:38" ht="15.75" customHeight="1">
      <c r="A687" s="4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50"/>
      <c r="N687" s="51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422"/>
      <c r="AL687" s="7"/>
    </row>
    <row r="688" spans="1:38" ht="15.75" customHeight="1">
      <c r="A688" s="4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50"/>
      <c r="N688" s="51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422"/>
      <c r="AL688" s="7"/>
    </row>
    <row r="689" spans="1:38" ht="15.75" customHeight="1">
      <c r="A689" s="4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50"/>
      <c r="N689" s="51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422"/>
      <c r="AL689" s="7"/>
    </row>
    <row r="690" spans="1:38" ht="15.75" customHeight="1">
      <c r="A690" s="4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50"/>
      <c r="N690" s="51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422"/>
      <c r="AL690" s="7"/>
    </row>
    <row r="691" spans="1:38" ht="15.75" customHeight="1">
      <c r="A691" s="4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50"/>
      <c r="N691" s="51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422"/>
      <c r="AL691" s="7"/>
    </row>
    <row r="692" spans="1:38" ht="15.75" customHeight="1">
      <c r="A692" s="4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50"/>
      <c r="N692" s="51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422"/>
      <c r="AL692" s="7"/>
    </row>
    <row r="693" spans="1:38" ht="15.75" customHeight="1">
      <c r="A693" s="4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50"/>
      <c r="N693" s="51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422"/>
      <c r="AL693" s="7"/>
    </row>
    <row r="694" spans="1:38" ht="15.75" customHeight="1">
      <c r="A694" s="4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50"/>
      <c r="N694" s="51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422"/>
      <c r="AL694" s="7"/>
    </row>
    <row r="695" spans="1:38" ht="15.75" customHeight="1">
      <c r="A695" s="4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50"/>
      <c r="N695" s="51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422"/>
      <c r="AL695" s="7"/>
    </row>
    <row r="696" spans="1:38" ht="15.75" customHeight="1">
      <c r="A696" s="4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50"/>
      <c r="N696" s="51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422"/>
      <c r="AL696" s="7"/>
    </row>
    <row r="697" spans="1:38" ht="15.75" customHeight="1">
      <c r="A697" s="4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50"/>
      <c r="N697" s="51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422"/>
      <c r="AL697" s="7"/>
    </row>
    <row r="698" spans="1:38" ht="15.75" customHeight="1">
      <c r="A698" s="4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50"/>
      <c r="N698" s="51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422"/>
      <c r="AL698" s="7"/>
    </row>
    <row r="699" spans="1:38" ht="15.75" customHeight="1">
      <c r="A699" s="4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50"/>
      <c r="N699" s="51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422"/>
      <c r="AL699" s="7"/>
    </row>
    <row r="700" spans="1:38" ht="15.75" customHeight="1">
      <c r="A700" s="4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50"/>
      <c r="N700" s="51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422"/>
      <c r="AL700" s="7"/>
    </row>
    <row r="701" spans="1:38" ht="15.75" customHeight="1">
      <c r="A701" s="4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50"/>
      <c r="N701" s="51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422"/>
      <c r="AL701" s="7"/>
    </row>
    <row r="702" spans="1:38" ht="15.75" customHeight="1">
      <c r="A702" s="4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50"/>
      <c r="N702" s="51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422"/>
      <c r="AL702" s="7"/>
    </row>
    <row r="703" spans="1:38" ht="15.75" customHeight="1">
      <c r="A703" s="4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50"/>
      <c r="N703" s="51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422"/>
      <c r="AL703" s="7"/>
    </row>
    <row r="704" spans="1:38" ht="15.75" customHeight="1">
      <c r="A704" s="4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50"/>
      <c r="N704" s="51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422"/>
      <c r="AL704" s="7"/>
    </row>
    <row r="705" spans="1:38" ht="15.75" customHeight="1">
      <c r="A705" s="4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50"/>
      <c r="N705" s="51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422"/>
      <c r="AL705" s="7"/>
    </row>
    <row r="706" spans="1:38" ht="15.75" customHeight="1">
      <c r="A706" s="4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50"/>
      <c r="N706" s="51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422"/>
      <c r="AL706" s="7"/>
    </row>
    <row r="707" spans="1:38" ht="15.75" customHeight="1">
      <c r="A707" s="4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50"/>
      <c r="N707" s="51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422"/>
      <c r="AL707" s="7"/>
    </row>
    <row r="708" spans="1:38" ht="15.75" customHeight="1">
      <c r="A708" s="4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50"/>
      <c r="N708" s="51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422"/>
      <c r="AL708" s="7"/>
    </row>
    <row r="709" spans="1:38" ht="15.75" customHeight="1">
      <c r="A709" s="4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50"/>
      <c r="N709" s="51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422"/>
      <c r="AL709" s="7"/>
    </row>
    <row r="710" spans="1:38" ht="15.75" customHeight="1">
      <c r="A710" s="4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50"/>
      <c r="N710" s="51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422"/>
      <c r="AL710" s="7"/>
    </row>
    <row r="711" spans="1:38" ht="15.75" customHeight="1">
      <c r="A711" s="4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50"/>
      <c r="N711" s="51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422"/>
      <c r="AL711" s="7"/>
    </row>
    <row r="712" spans="1:38" ht="15.75" customHeight="1">
      <c r="A712" s="4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50"/>
      <c r="N712" s="51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422"/>
      <c r="AL712" s="7"/>
    </row>
    <row r="713" spans="1:38" ht="15.75" customHeight="1">
      <c r="A713" s="4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50"/>
      <c r="N713" s="51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422"/>
      <c r="AL713" s="7"/>
    </row>
    <row r="714" spans="1:38" ht="15.75" customHeight="1">
      <c r="A714" s="4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50"/>
      <c r="N714" s="51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422"/>
      <c r="AL714" s="7"/>
    </row>
    <row r="715" spans="1:38" ht="15.75" customHeight="1">
      <c r="A715" s="4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50"/>
      <c r="N715" s="51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422"/>
      <c r="AL715" s="7"/>
    </row>
    <row r="716" spans="1:38" ht="15.75" customHeight="1">
      <c r="A716" s="4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50"/>
      <c r="N716" s="51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422"/>
      <c r="AL716" s="7"/>
    </row>
    <row r="717" spans="1:38" ht="15.75" customHeight="1">
      <c r="A717" s="4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50"/>
      <c r="N717" s="51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422"/>
      <c r="AL717" s="7"/>
    </row>
    <row r="718" spans="1:38" ht="15.75" customHeight="1">
      <c r="A718" s="4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50"/>
      <c r="N718" s="51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422"/>
      <c r="AL718" s="7"/>
    </row>
    <row r="719" spans="1:38" ht="15.75" customHeight="1">
      <c r="A719" s="4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50"/>
      <c r="N719" s="51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422"/>
      <c r="AL719" s="7"/>
    </row>
    <row r="720" spans="1:38" ht="15.75" customHeight="1">
      <c r="A720" s="4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50"/>
      <c r="N720" s="51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422"/>
      <c r="AL720" s="7"/>
    </row>
    <row r="721" spans="1:38" ht="15.75" customHeight="1">
      <c r="A721" s="4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50"/>
      <c r="N721" s="51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422"/>
      <c r="AL721" s="7"/>
    </row>
    <row r="722" spans="1:38" ht="15.75" customHeight="1">
      <c r="A722" s="4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50"/>
      <c r="N722" s="51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422"/>
      <c r="AL722" s="7"/>
    </row>
    <row r="723" spans="1:38" ht="15.75" customHeight="1">
      <c r="A723" s="4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50"/>
      <c r="N723" s="51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422"/>
      <c r="AL723" s="7"/>
    </row>
    <row r="724" spans="1:38" ht="15.75" customHeight="1">
      <c r="A724" s="4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50"/>
      <c r="N724" s="51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422"/>
      <c r="AL724" s="7"/>
    </row>
    <row r="725" spans="1:38" ht="15.75" customHeight="1">
      <c r="A725" s="4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50"/>
      <c r="N725" s="51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422"/>
      <c r="AL725" s="7"/>
    </row>
    <row r="726" spans="1:38" ht="15.75" customHeight="1">
      <c r="A726" s="4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50"/>
      <c r="N726" s="51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422"/>
      <c r="AL726" s="7"/>
    </row>
    <row r="727" spans="1:38" ht="15.75" customHeight="1">
      <c r="A727" s="4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50"/>
      <c r="N727" s="51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422"/>
      <c r="AL727" s="7"/>
    </row>
    <row r="728" spans="1:38" ht="15.75" customHeight="1">
      <c r="A728" s="4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50"/>
      <c r="N728" s="51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422"/>
      <c r="AL728" s="7"/>
    </row>
    <row r="729" spans="1:38" ht="15.75" customHeight="1">
      <c r="A729" s="4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50"/>
      <c r="N729" s="51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422"/>
      <c r="AL729" s="7"/>
    </row>
    <row r="730" spans="1:38" ht="15.75" customHeight="1">
      <c r="A730" s="4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50"/>
      <c r="N730" s="51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422"/>
      <c r="AL730" s="7"/>
    </row>
    <row r="731" spans="1:38" ht="15.75" customHeight="1">
      <c r="A731" s="4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50"/>
      <c r="N731" s="51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422"/>
      <c r="AL731" s="7"/>
    </row>
    <row r="732" spans="1:38" ht="15.75" customHeight="1">
      <c r="A732" s="4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50"/>
      <c r="N732" s="51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422"/>
      <c r="AL732" s="7"/>
    </row>
    <row r="733" spans="1:38" ht="15.75" customHeight="1">
      <c r="A733" s="4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50"/>
      <c r="N733" s="51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422"/>
      <c r="AL733" s="7"/>
    </row>
    <row r="734" spans="1:38" ht="15.75" customHeight="1">
      <c r="A734" s="4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50"/>
      <c r="N734" s="51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422"/>
      <c r="AL734" s="7"/>
    </row>
    <row r="735" spans="1:38" ht="15.75" customHeight="1">
      <c r="A735" s="4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50"/>
      <c r="N735" s="51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422"/>
      <c r="AL735" s="7"/>
    </row>
    <row r="736" spans="1:38" ht="15.75" customHeight="1">
      <c r="A736" s="4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50"/>
      <c r="N736" s="51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422"/>
      <c r="AL736" s="7"/>
    </row>
    <row r="737" spans="1:38" ht="15.75" customHeight="1">
      <c r="A737" s="4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50"/>
      <c r="N737" s="51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422"/>
      <c r="AL737" s="7"/>
    </row>
    <row r="738" spans="1:38" ht="15.75" customHeight="1">
      <c r="A738" s="4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50"/>
      <c r="N738" s="51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422"/>
      <c r="AL738" s="7"/>
    </row>
    <row r="739" spans="1:38" ht="15.75" customHeight="1">
      <c r="A739" s="4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50"/>
      <c r="N739" s="51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422"/>
      <c r="AL739" s="7"/>
    </row>
    <row r="740" spans="1:38" ht="15.75" customHeight="1">
      <c r="A740" s="4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50"/>
      <c r="N740" s="51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422"/>
      <c r="AL740" s="7"/>
    </row>
    <row r="741" spans="1:38" ht="15.75" customHeight="1">
      <c r="A741" s="4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50"/>
      <c r="N741" s="51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422"/>
      <c r="AL741" s="7"/>
    </row>
    <row r="742" spans="1:38" ht="15.75" customHeight="1">
      <c r="A742" s="4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50"/>
      <c r="N742" s="51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422"/>
      <c r="AL742" s="7"/>
    </row>
    <row r="743" spans="1:38" ht="15.75" customHeight="1">
      <c r="A743" s="4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50"/>
      <c r="N743" s="51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422"/>
      <c r="AL743" s="7"/>
    </row>
    <row r="744" spans="1:38" ht="15.75" customHeight="1">
      <c r="A744" s="4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50"/>
      <c r="N744" s="51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422"/>
      <c r="AL744" s="7"/>
    </row>
    <row r="745" spans="1:38" ht="15.75" customHeight="1">
      <c r="A745" s="4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50"/>
      <c r="N745" s="51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422"/>
      <c r="AL745" s="7"/>
    </row>
    <row r="746" spans="1:38" ht="15.75" customHeight="1">
      <c r="A746" s="4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50"/>
      <c r="N746" s="51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422"/>
      <c r="AL746" s="7"/>
    </row>
    <row r="747" spans="1:38" ht="15.75" customHeight="1">
      <c r="A747" s="4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50"/>
      <c r="N747" s="51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422"/>
      <c r="AL747" s="7"/>
    </row>
    <row r="748" spans="1:38" ht="15.75" customHeight="1">
      <c r="A748" s="4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50"/>
      <c r="N748" s="51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422"/>
      <c r="AL748" s="7"/>
    </row>
    <row r="749" spans="1:38" ht="15.75" customHeight="1">
      <c r="A749" s="4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50"/>
      <c r="N749" s="51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422"/>
      <c r="AL749" s="7"/>
    </row>
    <row r="750" spans="1:38" ht="15.75" customHeight="1">
      <c r="A750" s="4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50"/>
      <c r="N750" s="51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422"/>
      <c r="AL750" s="7"/>
    </row>
    <row r="751" spans="1:38" ht="15.75" customHeight="1">
      <c r="A751" s="4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50"/>
      <c r="N751" s="51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422"/>
      <c r="AL751" s="7"/>
    </row>
    <row r="752" spans="1:38" ht="15.75" customHeight="1">
      <c r="A752" s="4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50"/>
      <c r="N752" s="51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422"/>
      <c r="AL752" s="7"/>
    </row>
    <row r="753" spans="1:38" ht="15.75" customHeight="1">
      <c r="A753" s="4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50"/>
      <c r="N753" s="51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422"/>
      <c r="AL753" s="7"/>
    </row>
    <row r="754" spans="1:38" ht="15.75" customHeight="1">
      <c r="A754" s="4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50"/>
      <c r="N754" s="51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422"/>
      <c r="AL754" s="7"/>
    </row>
    <row r="755" spans="1:38" ht="15.75" customHeight="1">
      <c r="A755" s="4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50"/>
      <c r="N755" s="51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422"/>
      <c r="AL755" s="7"/>
    </row>
    <row r="756" spans="1:38" ht="15.75" customHeight="1">
      <c r="A756" s="4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50"/>
      <c r="N756" s="51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422"/>
      <c r="AL756" s="7"/>
    </row>
    <row r="757" spans="1:38" ht="15.75" customHeight="1">
      <c r="A757" s="4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50"/>
      <c r="N757" s="51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422"/>
      <c r="AL757" s="7"/>
    </row>
    <row r="758" spans="1:38" ht="15.75" customHeight="1">
      <c r="A758" s="4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50"/>
      <c r="N758" s="51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422"/>
      <c r="AL758" s="7"/>
    </row>
    <row r="759" spans="1:38" ht="15.75" customHeight="1">
      <c r="A759" s="4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50"/>
      <c r="N759" s="51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422"/>
      <c r="AL759" s="7"/>
    </row>
    <row r="760" spans="1:38" ht="15.75" customHeight="1">
      <c r="A760" s="4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50"/>
      <c r="N760" s="51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422"/>
      <c r="AL760" s="7"/>
    </row>
    <row r="761" spans="1:38" ht="15.75" customHeight="1">
      <c r="A761" s="4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50"/>
      <c r="N761" s="51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422"/>
      <c r="AL761" s="7"/>
    </row>
    <row r="762" spans="1:38" ht="15.75" customHeight="1">
      <c r="A762" s="4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50"/>
      <c r="N762" s="51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422"/>
      <c r="AL762" s="7"/>
    </row>
    <row r="763" spans="1:38" ht="15.75" customHeight="1">
      <c r="A763" s="4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50"/>
      <c r="N763" s="51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422"/>
      <c r="AL763" s="7"/>
    </row>
    <row r="764" spans="1:38" ht="15.75" customHeight="1">
      <c r="A764" s="4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50"/>
      <c r="N764" s="51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422"/>
      <c r="AL764" s="7"/>
    </row>
    <row r="765" spans="1:38" ht="15.75" customHeight="1">
      <c r="A765" s="4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50"/>
      <c r="N765" s="51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422"/>
      <c r="AL765" s="7"/>
    </row>
    <row r="766" spans="1:38" ht="15.75" customHeight="1">
      <c r="A766" s="4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50"/>
      <c r="N766" s="51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422"/>
      <c r="AL766" s="7"/>
    </row>
    <row r="767" spans="1:38" ht="15.75" customHeight="1">
      <c r="A767" s="4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50"/>
      <c r="N767" s="51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422"/>
      <c r="AL767" s="7"/>
    </row>
    <row r="768" spans="1:38" ht="15.75" customHeight="1">
      <c r="A768" s="4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50"/>
      <c r="N768" s="51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422"/>
      <c r="AL768" s="7"/>
    </row>
    <row r="769" spans="1:38" ht="15.75" customHeight="1">
      <c r="A769" s="4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50"/>
      <c r="N769" s="51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422"/>
      <c r="AL769" s="7"/>
    </row>
    <row r="770" spans="1:38" ht="15.75" customHeight="1">
      <c r="A770" s="4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50"/>
      <c r="N770" s="51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422"/>
      <c r="AL770" s="7"/>
    </row>
    <row r="771" spans="1:38" ht="15.75" customHeight="1">
      <c r="A771" s="4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50"/>
      <c r="N771" s="51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422"/>
      <c r="AL771" s="7"/>
    </row>
    <row r="772" spans="1:38" ht="15.75" customHeight="1">
      <c r="A772" s="4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50"/>
      <c r="N772" s="51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422"/>
      <c r="AL772" s="7"/>
    </row>
    <row r="773" spans="1:38" ht="15.75" customHeight="1">
      <c r="A773" s="4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50"/>
      <c r="N773" s="51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422"/>
      <c r="AL773" s="7"/>
    </row>
    <row r="774" spans="1:38" ht="15.75" customHeight="1">
      <c r="A774" s="4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50"/>
      <c r="N774" s="51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422"/>
      <c r="AL774" s="7"/>
    </row>
    <row r="775" spans="1:38" ht="15.75" customHeight="1">
      <c r="A775" s="4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50"/>
      <c r="N775" s="51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422"/>
      <c r="AL775" s="7"/>
    </row>
    <row r="776" spans="1:38" ht="15.75" customHeight="1">
      <c r="A776" s="4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50"/>
      <c r="N776" s="51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422"/>
      <c r="AL776" s="7"/>
    </row>
    <row r="777" spans="1:38" ht="15.75" customHeight="1">
      <c r="A777" s="4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50"/>
      <c r="N777" s="51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422"/>
      <c r="AL777" s="7"/>
    </row>
    <row r="778" spans="1:38" ht="15.75" customHeight="1">
      <c r="A778" s="4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50"/>
      <c r="N778" s="51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422"/>
      <c r="AL778" s="7"/>
    </row>
    <row r="779" spans="1:38" ht="15.75" customHeight="1">
      <c r="A779" s="4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50"/>
      <c r="N779" s="51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422"/>
      <c r="AL779" s="7"/>
    </row>
    <row r="780" spans="1:38" ht="15.75" customHeight="1">
      <c r="A780" s="4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50"/>
      <c r="N780" s="51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422"/>
      <c r="AL780" s="7"/>
    </row>
    <row r="781" spans="1:38" ht="15.75" customHeight="1">
      <c r="A781" s="4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50"/>
      <c r="N781" s="51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422"/>
      <c r="AL781" s="7"/>
    </row>
    <row r="782" spans="1:38" ht="15.75" customHeight="1">
      <c r="A782" s="4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50"/>
      <c r="N782" s="51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422"/>
      <c r="AL782" s="7"/>
    </row>
    <row r="783" spans="1:38" ht="15.75" customHeight="1">
      <c r="A783" s="4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50"/>
      <c r="N783" s="51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422"/>
      <c r="AL783" s="7"/>
    </row>
    <row r="784" spans="1:38" ht="15.75" customHeight="1">
      <c r="A784" s="4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50"/>
      <c r="N784" s="51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422"/>
      <c r="AL784" s="7"/>
    </row>
    <row r="785" spans="1:38" ht="15.75" customHeight="1">
      <c r="A785" s="4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50"/>
      <c r="N785" s="51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422"/>
      <c r="AL785" s="7"/>
    </row>
    <row r="786" spans="1:38" ht="15.75" customHeight="1">
      <c r="A786" s="4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50"/>
      <c r="N786" s="51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422"/>
      <c r="AL786" s="7"/>
    </row>
    <row r="787" spans="1:38" ht="15.75" customHeight="1">
      <c r="A787" s="4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50"/>
      <c r="N787" s="51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422"/>
      <c r="AL787" s="7"/>
    </row>
    <row r="788" spans="1:38" ht="15.75" customHeight="1">
      <c r="A788" s="4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50"/>
      <c r="N788" s="51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422"/>
      <c r="AL788" s="7"/>
    </row>
    <row r="789" spans="1:38" ht="15.75" customHeight="1">
      <c r="A789" s="4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50"/>
      <c r="N789" s="51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422"/>
      <c r="AL789" s="7"/>
    </row>
    <row r="790" spans="1:38" ht="15.75" customHeight="1">
      <c r="A790" s="4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50"/>
      <c r="N790" s="51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422"/>
      <c r="AL790" s="7"/>
    </row>
    <row r="791" spans="1:38" ht="15.75" customHeight="1">
      <c r="A791" s="4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50"/>
      <c r="N791" s="51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422"/>
      <c r="AL791" s="7"/>
    </row>
    <row r="792" spans="1:38" ht="15.75" customHeight="1">
      <c r="A792" s="4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50"/>
      <c r="N792" s="51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422"/>
      <c r="AL792" s="7"/>
    </row>
    <row r="793" spans="1:38" ht="15.75" customHeight="1">
      <c r="A793" s="4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50"/>
      <c r="N793" s="51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422"/>
      <c r="AL793" s="7"/>
    </row>
    <row r="794" spans="1:38" ht="15.75" customHeight="1">
      <c r="A794" s="4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50"/>
      <c r="N794" s="51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422"/>
      <c r="AL794" s="7"/>
    </row>
    <row r="795" spans="1:38" ht="15.75" customHeight="1">
      <c r="A795" s="4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50"/>
      <c r="N795" s="51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422"/>
      <c r="AL795" s="7"/>
    </row>
    <row r="796" spans="1:38" ht="15.75" customHeight="1">
      <c r="A796" s="4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50"/>
      <c r="N796" s="51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422"/>
      <c r="AL796" s="7"/>
    </row>
    <row r="797" spans="1:38" ht="15.75" customHeight="1">
      <c r="A797" s="4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50"/>
      <c r="N797" s="51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422"/>
      <c r="AL797" s="7"/>
    </row>
    <row r="798" spans="1:38" ht="15.75" customHeight="1">
      <c r="A798" s="4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50"/>
      <c r="N798" s="51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422"/>
      <c r="AL798" s="7"/>
    </row>
    <row r="799" spans="1:38" ht="15.75" customHeight="1">
      <c r="A799" s="4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50"/>
      <c r="N799" s="51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422"/>
      <c r="AL799" s="7"/>
    </row>
    <row r="800" spans="1:38" ht="15.75" customHeight="1">
      <c r="A800" s="4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50"/>
      <c r="N800" s="51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422"/>
      <c r="AL800" s="7"/>
    </row>
    <row r="801" spans="1:38" ht="15.75" customHeight="1">
      <c r="A801" s="4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50"/>
      <c r="N801" s="51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422"/>
      <c r="AL801" s="7"/>
    </row>
    <row r="802" spans="1:38" ht="15.75" customHeight="1">
      <c r="A802" s="4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50"/>
      <c r="N802" s="51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422"/>
      <c r="AL802" s="7"/>
    </row>
    <row r="803" spans="1:38" ht="15.75" customHeight="1">
      <c r="A803" s="4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50"/>
      <c r="N803" s="51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422"/>
      <c r="AL803" s="7"/>
    </row>
    <row r="804" spans="1:38" ht="15.75" customHeight="1">
      <c r="A804" s="4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50"/>
      <c r="N804" s="51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422"/>
      <c r="AL804" s="7"/>
    </row>
    <row r="805" spans="1:38" ht="15.75" customHeight="1">
      <c r="A805" s="4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50"/>
      <c r="N805" s="51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422"/>
      <c r="AL805" s="7"/>
    </row>
    <row r="806" spans="1:38" ht="15.75" customHeight="1">
      <c r="A806" s="4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50"/>
      <c r="N806" s="51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422"/>
      <c r="AL806" s="7"/>
    </row>
    <row r="807" spans="1:38" ht="15.75" customHeight="1">
      <c r="A807" s="4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50"/>
      <c r="N807" s="51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422"/>
      <c r="AL807" s="7"/>
    </row>
    <row r="808" spans="1:38" ht="15.75" customHeight="1">
      <c r="A808" s="4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50"/>
      <c r="N808" s="51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422"/>
      <c r="AL808" s="7"/>
    </row>
    <row r="809" spans="1:38" ht="15.75" customHeight="1">
      <c r="A809" s="4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50"/>
      <c r="N809" s="51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422"/>
      <c r="AL809" s="7"/>
    </row>
    <row r="810" spans="1:38" ht="15.75" customHeight="1">
      <c r="A810" s="4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50"/>
      <c r="N810" s="51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422"/>
      <c r="AL810" s="7"/>
    </row>
    <row r="811" spans="1:38" ht="15.75" customHeight="1">
      <c r="A811" s="4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50"/>
      <c r="N811" s="51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422"/>
      <c r="AL811" s="7"/>
    </row>
    <row r="812" spans="1:38" ht="15.75" customHeight="1">
      <c r="A812" s="4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50"/>
      <c r="N812" s="51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422"/>
      <c r="AL812" s="7"/>
    </row>
    <row r="813" spans="1:38" ht="15.75" customHeight="1">
      <c r="A813" s="4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50"/>
      <c r="N813" s="51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422"/>
      <c r="AL813" s="7"/>
    </row>
    <row r="814" spans="1:38" ht="15.75" customHeight="1">
      <c r="A814" s="4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50"/>
      <c r="N814" s="51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422"/>
      <c r="AL814" s="7"/>
    </row>
    <row r="815" spans="1:38" ht="15.75" customHeight="1">
      <c r="A815" s="4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50"/>
      <c r="N815" s="51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422"/>
      <c r="AL815" s="7"/>
    </row>
    <row r="816" spans="1:38" ht="15.75" customHeight="1">
      <c r="A816" s="4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50"/>
      <c r="N816" s="51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422"/>
      <c r="AL816" s="7"/>
    </row>
    <row r="817" spans="1:38" ht="15.75" customHeight="1">
      <c r="A817" s="4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50"/>
      <c r="N817" s="51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422"/>
      <c r="AL817" s="7"/>
    </row>
    <row r="818" spans="1:38" ht="15.75" customHeight="1">
      <c r="A818" s="4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50"/>
      <c r="N818" s="51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422"/>
      <c r="AL818" s="7"/>
    </row>
    <row r="819" spans="1:38" ht="15.75" customHeight="1">
      <c r="A819" s="4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50"/>
      <c r="N819" s="51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422"/>
      <c r="AL819" s="7"/>
    </row>
    <row r="820" spans="1:38" ht="15.75" customHeight="1">
      <c r="A820" s="4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50"/>
      <c r="N820" s="51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422"/>
      <c r="AL820" s="7"/>
    </row>
    <row r="821" spans="1:38" ht="15.75" customHeight="1">
      <c r="A821" s="4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50"/>
      <c r="N821" s="51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422"/>
      <c r="AL821" s="7"/>
    </row>
    <row r="822" spans="1:38" ht="15.75" customHeight="1">
      <c r="A822" s="4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50"/>
      <c r="N822" s="51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422"/>
      <c r="AL822" s="7"/>
    </row>
    <row r="823" spans="1:38" ht="15.75" customHeight="1">
      <c r="A823" s="4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50"/>
      <c r="N823" s="51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422"/>
      <c r="AL823" s="7"/>
    </row>
    <row r="824" spans="1:38" ht="15.75" customHeight="1">
      <c r="A824" s="4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50"/>
      <c r="N824" s="51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422"/>
      <c r="AL824" s="7"/>
    </row>
    <row r="825" spans="1:38" ht="15.75" customHeight="1">
      <c r="A825" s="4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50"/>
      <c r="N825" s="51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422"/>
      <c r="AL825" s="7"/>
    </row>
    <row r="826" spans="1:38" ht="15.75" customHeight="1">
      <c r="A826" s="4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50"/>
      <c r="N826" s="51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422"/>
      <c r="AL826" s="7"/>
    </row>
    <row r="827" spans="1:38" ht="15.75" customHeight="1">
      <c r="A827" s="4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50"/>
      <c r="N827" s="51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422"/>
      <c r="AL827" s="7"/>
    </row>
    <row r="828" spans="1:38" ht="15.75" customHeight="1">
      <c r="A828" s="4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50"/>
      <c r="N828" s="51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422"/>
      <c r="AL828" s="7"/>
    </row>
    <row r="829" spans="1:38" ht="15.75" customHeight="1">
      <c r="A829" s="4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50"/>
      <c r="N829" s="51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422"/>
      <c r="AL829" s="7"/>
    </row>
    <row r="830" spans="1:38" ht="15.75" customHeight="1">
      <c r="A830" s="4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50"/>
      <c r="N830" s="51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422"/>
      <c r="AL830" s="7"/>
    </row>
    <row r="831" spans="1:38" ht="15.75" customHeight="1">
      <c r="A831" s="4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50"/>
      <c r="N831" s="51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422"/>
      <c r="AL831" s="7"/>
    </row>
    <row r="832" spans="1:38" ht="15.75" customHeight="1">
      <c r="A832" s="4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50"/>
      <c r="N832" s="51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422"/>
      <c r="AL832" s="7"/>
    </row>
    <row r="833" spans="1:38" ht="15.75" customHeight="1">
      <c r="A833" s="4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50"/>
      <c r="N833" s="51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422"/>
      <c r="AL833" s="7"/>
    </row>
    <row r="834" spans="1:38" ht="15.75" customHeight="1">
      <c r="A834" s="4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50"/>
      <c r="N834" s="51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422"/>
      <c r="AL834" s="7"/>
    </row>
    <row r="835" spans="1:38" ht="15.75" customHeight="1">
      <c r="A835" s="4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50"/>
      <c r="N835" s="51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422"/>
      <c r="AL835" s="7"/>
    </row>
    <row r="836" spans="1:38" ht="15.75" customHeight="1">
      <c r="A836" s="4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50"/>
      <c r="N836" s="51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422"/>
      <c r="AL836" s="7"/>
    </row>
    <row r="837" spans="1:38" ht="15.75" customHeight="1">
      <c r="A837" s="4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50"/>
      <c r="N837" s="51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422"/>
      <c r="AL837" s="7"/>
    </row>
    <row r="838" spans="1:38" ht="15.75" customHeight="1">
      <c r="A838" s="4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50"/>
      <c r="N838" s="51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422"/>
      <c r="AL838" s="7"/>
    </row>
    <row r="839" spans="1:38" ht="15.75" customHeight="1">
      <c r="A839" s="4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50"/>
      <c r="N839" s="51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422"/>
      <c r="AL839" s="7"/>
    </row>
    <row r="840" spans="1:38" ht="15.75" customHeight="1">
      <c r="A840" s="4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50"/>
      <c r="N840" s="51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422"/>
      <c r="AL840" s="7"/>
    </row>
    <row r="841" spans="1:38" ht="15.75" customHeight="1">
      <c r="A841" s="4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50"/>
      <c r="N841" s="51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422"/>
      <c r="AL841" s="7"/>
    </row>
    <row r="842" spans="1:38" ht="15.75" customHeight="1">
      <c r="A842" s="4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50"/>
      <c r="N842" s="51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422"/>
      <c r="AL842" s="7"/>
    </row>
    <row r="843" spans="1:38" ht="15.75" customHeight="1">
      <c r="A843" s="4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50"/>
      <c r="N843" s="51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422"/>
      <c r="AL843" s="7"/>
    </row>
    <row r="844" spans="1:38" ht="15.75" customHeight="1">
      <c r="A844" s="4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50"/>
      <c r="N844" s="51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422"/>
      <c r="AL844" s="7"/>
    </row>
    <row r="845" spans="1:38" ht="15.75" customHeight="1">
      <c r="A845" s="4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50"/>
      <c r="N845" s="51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422"/>
      <c r="AL845" s="7"/>
    </row>
    <row r="846" spans="1:38" ht="15.75" customHeight="1">
      <c r="A846" s="4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50"/>
      <c r="N846" s="51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422"/>
      <c r="AL846" s="7"/>
    </row>
    <row r="847" spans="1:38" ht="15.75" customHeight="1">
      <c r="A847" s="4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50"/>
      <c r="N847" s="51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422"/>
      <c r="AL847" s="7"/>
    </row>
    <row r="848" spans="1:38" ht="15.75" customHeight="1">
      <c r="A848" s="4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50"/>
      <c r="N848" s="51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422"/>
      <c r="AL848" s="7"/>
    </row>
    <row r="849" spans="1:38" ht="15.75" customHeight="1">
      <c r="A849" s="4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50"/>
      <c r="N849" s="51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422"/>
      <c r="AL849" s="7"/>
    </row>
    <row r="850" spans="1:38" ht="15.75" customHeight="1">
      <c r="A850" s="4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50"/>
      <c r="N850" s="51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422"/>
      <c r="AL850" s="7"/>
    </row>
    <row r="851" spans="1:38" ht="15.75" customHeight="1">
      <c r="A851" s="4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50"/>
      <c r="N851" s="51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422"/>
      <c r="AL851" s="7"/>
    </row>
    <row r="852" spans="1:38" ht="15.75" customHeight="1">
      <c r="A852" s="4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50"/>
      <c r="N852" s="51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422"/>
      <c r="AL852" s="7"/>
    </row>
    <row r="853" spans="1:38" ht="15.75" customHeight="1">
      <c r="A853" s="4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50"/>
      <c r="N853" s="51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422"/>
      <c r="AL853" s="7"/>
    </row>
    <row r="854" spans="1:38" ht="15.75" customHeight="1">
      <c r="A854" s="4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50"/>
      <c r="N854" s="51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422"/>
      <c r="AL854" s="7"/>
    </row>
    <row r="855" spans="1:38" ht="15.75" customHeight="1">
      <c r="A855" s="4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50"/>
      <c r="N855" s="51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422"/>
      <c r="AL855" s="7"/>
    </row>
    <row r="856" spans="1:38" ht="15.75" customHeight="1">
      <c r="A856" s="4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50"/>
      <c r="N856" s="51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422"/>
      <c r="AL856" s="7"/>
    </row>
    <row r="857" spans="1:38" ht="15.75" customHeight="1">
      <c r="A857" s="4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50"/>
      <c r="N857" s="51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422"/>
      <c r="AL857" s="7"/>
    </row>
    <row r="858" spans="1:38" ht="15.75" customHeight="1">
      <c r="A858" s="4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50"/>
      <c r="N858" s="51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422"/>
      <c r="AL858" s="7"/>
    </row>
    <row r="859" spans="1:38" ht="15.75" customHeight="1">
      <c r="A859" s="4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50"/>
      <c r="N859" s="51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422"/>
      <c r="AL859" s="7"/>
    </row>
    <row r="860" spans="1:38" ht="15.75" customHeight="1">
      <c r="A860" s="4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50"/>
      <c r="N860" s="51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422"/>
      <c r="AL860" s="7"/>
    </row>
    <row r="861" spans="1:38" ht="15.75" customHeight="1">
      <c r="A861" s="4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50"/>
      <c r="N861" s="51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422"/>
      <c r="AL861" s="7"/>
    </row>
    <row r="862" spans="1:38" ht="15.75" customHeight="1">
      <c r="A862" s="4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50"/>
      <c r="N862" s="51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422"/>
      <c r="AL862" s="7"/>
    </row>
    <row r="863" spans="1:38" ht="15.75" customHeight="1">
      <c r="A863" s="4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50"/>
      <c r="N863" s="51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422"/>
      <c r="AL863" s="7"/>
    </row>
    <row r="864" spans="1:38" ht="15.75" customHeight="1">
      <c r="A864" s="4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50"/>
      <c r="N864" s="51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422"/>
      <c r="AL864" s="7"/>
    </row>
    <row r="865" spans="1:38" ht="15.75" customHeight="1">
      <c r="A865" s="4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50"/>
      <c r="N865" s="51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422"/>
      <c r="AL865" s="7"/>
    </row>
    <row r="866" spans="1:38" ht="15.75" customHeight="1">
      <c r="A866" s="4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50"/>
      <c r="N866" s="51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422"/>
      <c r="AL866" s="7"/>
    </row>
    <row r="867" spans="1:38" ht="15.75" customHeight="1">
      <c r="A867" s="4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50"/>
      <c r="N867" s="51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422"/>
      <c r="AL867" s="7"/>
    </row>
    <row r="868" spans="1:38" ht="15.75" customHeight="1">
      <c r="A868" s="4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50"/>
      <c r="N868" s="51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422"/>
      <c r="AL868" s="7"/>
    </row>
    <row r="869" spans="1:38" ht="15.75" customHeight="1">
      <c r="A869" s="4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50"/>
      <c r="N869" s="51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422"/>
      <c r="AL869" s="7"/>
    </row>
    <row r="870" spans="1:38" ht="15.75" customHeight="1">
      <c r="A870" s="4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50"/>
      <c r="N870" s="51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422"/>
      <c r="AL870" s="7"/>
    </row>
    <row r="871" spans="1:38" ht="15.75" customHeight="1">
      <c r="A871" s="4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50"/>
      <c r="N871" s="51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422"/>
      <c r="AL871" s="7"/>
    </row>
    <row r="872" spans="1:38" ht="15.75" customHeight="1">
      <c r="A872" s="4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50"/>
      <c r="N872" s="51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422"/>
      <c r="AL872" s="7"/>
    </row>
    <row r="873" spans="1:38" ht="15.75" customHeight="1">
      <c r="A873" s="4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50"/>
      <c r="N873" s="51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422"/>
      <c r="AL873" s="7"/>
    </row>
    <row r="874" spans="1:38" ht="15.75" customHeight="1">
      <c r="A874" s="4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50"/>
      <c r="N874" s="51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422"/>
      <c r="AL874" s="7"/>
    </row>
    <row r="875" spans="1:38" ht="15.75" customHeight="1">
      <c r="A875" s="4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50"/>
      <c r="N875" s="51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422"/>
      <c r="AL875" s="7"/>
    </row>
    <row r="876" spans="1:38" ht="15.75" customHeight="1">
      <c r="A876" s="4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50"/>
      <c r="N876" s="51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422"/>
      <c r="AL876" s="7"/>
    </row>
    <row r="877" spans="1:38" ht="15.75" customHeight="1">
      <c r="A877" s="4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50"/>
      <c r="N877" s="51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422"/>
      <c r="AL877" s="7"/>
    </row>
    <row r="878" spans="1:38" ht="15.75" customHeight="1">
      <c r="A878" s="4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50"/>
      <c r="N878" s="51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422"/>
      <c r="AL878" s="7"/>
    </row>
    <row r="879" spans="1:38" ht="15.75" customHeight="1">
      <c r="A879" s="4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50"/>
      <c r="N879" s="51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422"/>
      <c r="AL879" s="7"/>
    </row>
    <row r="880" spans="1:38" ht="15.75" customHeight="1">
      <c r="A880" s="4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50"/>
      <c r="N880" s="51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422"/>
      <c r="AL880" s="7"/>
    </row>
    <row r="881" spans="1:38" ht="15.75" customHeight="1">
      <c r="A881" s="4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50"/>
      <c r="N881" s="51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422"/>
      <c r="AL881" s="7"/>
    </row>
    <row r="882" spans="1:38" ht="15.75" customHeight="1">
      <c r="A882" s="4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50"/>
      <c r="N882" s="51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422"/>
      <c r="AL882" s="7"/>
    </row>
    <row r="883" spans="1:38" ht="15.75" customHeight="1">
      <c r="A883" s="4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50"/>
      <c r="N883" s="51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422"/>
      <c r="AL883" s="7"/>
    </row>
    <row r="884" spans="1:38" ht="15.75" customHeight="1">
      <c r="A884" s="4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50"/>
      <c r="N884" s="51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422"/>
      <c r="AL884" s="7"/>
    </row>
    <row r="885" spans="1:38" ht="15.75" customHeight="1">
      <c r="A885" s="4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50"/>
      <c r="N885" s="51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422"/>
      <c r="AL885" s="7"/>
    </row>
    <row r="886" spans="1:38" ht="15.75" customHeight="1">
      <c r="A886" s="4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50"/>
      <c r="N886" s="51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422"/>
      <c r="AL886" s="7"/>
    </row>
    <row r="887" spans="1:38" ht="15.75" customHeight="1">
      <c r="A887" s="4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50"/>
      <c r="N887" s="51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422"/>
      <c r="AL887" s="7"/>
    </row>
    <row r="888" spans="1:38" ht="15.75" customHeight="1">
      <c r="A888" s="4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50"/>
      <c r="N888" s="51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422"/>
      <c r="AL888" s="7"/>
    </row>
    <row r="889" spans="1:38" ht="15.75" customHeight="1">
      <c r="A889" s="4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50"/>
      <c r="N889" s="51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422"/>
      <c r="AL889" s="7"/>
    </row>
    <row r="890" spans="1:38" ht="15.75" customHeight="1">
      <c r="A890" s="4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50"/>
      <c r="N890" s="51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422"/>
      <c r="AL890" s="7"/>
    </row>
    <row r="891" spans="1:38" ht="15.75" customHeight="1">
      <c r="A891" s="4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50"/>
      <c r="N891" s="51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422"/>
      <c r="AL891" s="7"/>
    </row>
    <row r="892" spans="1:38" ht="15.75" customHeight="1">
      <c r="A892" s="4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50"/>
      <c r="N892" s="51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422"/>
      <c r="AL892" s="7"/>
    </row>
    <row r="893" spans="1:38" ht="15.75" customHeight="1">
      <c r="A893" s="4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50"/>
      <c r="N893" s="51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422"/>
      <c r="AL893" s="7"/>
    </row>
    <row r="894" spans="1:38" ht="15.75" customHeight="1">
      <c r="A894" s="4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50"/>
      <c r="N894" s="51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422"/>
      <c r="AL894" s="7"/>
    </row>
    <row r="895" spans="1:38" ht="15.75" customHeight="1">
      <c r="A895" s="4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50"/>
      <c r="N895" s="51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422"/>
      <c r="AL895" s="7"/>
    </row>
    <row r="896" spans="1:38" ht="15.75" customHeight="1">
      <c r="A896" s="4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50"/>
      <c r="N896" s="51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422"/>
      <c r="AL896" s="7"/>
    </row>
    <row r="897" spans="1:38" ht="15.75" customHeight="1">
      <c r="A897" s="4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50"/>
      <c r="N897" s="51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422"/>
      <c r="AL897" s="7"/>
    </row>
    <row r="898" spans="1:38" ht="15.75" customHeight="1">
      <c r="A898" s="4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50"/>
      <c r="N898" s="51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422"/>
      <c r="AL898" s="7"/>
    </row>
    <row r="899" spans="1:38" ht="15.75" customHeight="1">
      <c r="A899" s="4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50"/>
      <c r="N899" s="51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422"/>
      <c r="AL899" s="7"/>
    </row>
    <row r="900" spans="1:38" ht="15.75" customHeight="1">
      <c r="A900" s="4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50"/>
      <c r="N900" s="51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422"/>
      <c r="AL900" s="7"/>
    </row>
    <row r="901" spans="1:38" ht="15.75" customHeight="1">
      <c r="A901" s="4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50"/>
      <c r="N901" s="51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422"/>
      <c r="AL901" s="7"/>
    </row>
    <row r="902" spans="1:38" ht="15.75" customHeight="1">
      <c r="A902" s="4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50"/>
      <c r="N902" s="51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422"/>
      <c r="AL902" s="7"/>
    </row>
    <row r="903" spans="1:38" ht="15.75" customHeight="1">
      <c r="A903" s="4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50"/>
      <c r="N903" s="51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422"/>
      <c r="AL903" s="7"/>
    </row>
    <row r="904" spans="1:38" ht="15.75" customHeight="1">
      <c r="A904" s="4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50"/>
      <c r="N904" s="51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422"/>
      <c r="AL904" s="7"/>
    </row>
    <row r="905" spans="1:38" ht="15.75" customHeight="1">
      <c r="A905" s="4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50"/>
      <c r="N905" s="51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422"/>
      <c r="AL905" s="7"/>
    </row>
    <row r="906" spans="1:38" ht="15.75" customHeight="1">
      <c r="A906" s="4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50"/>
      <c r="N906" s="51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422"/>
      <c r="AL906" s="7"/>
    </row>
    <row r="907" spans="1:38" ht="15.75" customHeight="1">
      <c r="A907" s="4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50"/>
      <c r="N907" s="51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422"/>
      <c r="AL907" s="7"/>
    </row>
    <row r="908" spans="1:38" ht="15.75" customHeight="1">
      <c r="A908" s="4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50"/>
      <c r="N908" s="51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422"/>
      <c r="AL908" s="7"/>
    </row>
    <row r="909" spans="1:38" ht="15.75" customHeight="1">
      <c r="A909" s="4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50"/>
      <c r="N909" s="51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422"/>
      <c r="AL909" s="7"/>
    </row>
    <row r="910" spans="1:38" ht="15.75" customHeight="1">
      <c r="A910" s="4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50"/>
      <c r="N910" s="51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422"/>
      <c r="AL910" s="7"/>
    </row>
    <row r="911" spans="1:38" ht="15.75" customHeight="1">
      <c r="A911" s="4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50"/>
      <c r="N911" s="51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422"/>
      <c r="AL911" s="7"/>
    </row>
    <row r="912" spans="1:38" ht="15.75" customHeight="1">
      <c r="A912" s="4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50"/>
      <c r="N912" s="51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422"/>
      <c r="AL912" s="7"/>
    </row>
    <row r="913" spans="1:38" ht="15.75" customHeight="1">
      <c r="A913" s="4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50"/>
      <c r="N913" s="51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422"/>
      <c r="AL913" s="7"/>
    </row>
    <row r="914" spans="1:38" ht="15.75" customHeight="1">
      <c r="A914" s="4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50"/>
      <c r="N914" s="51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422"/>
      <c r="AL914" s="7"/>
    </row>
    <row r="915" spans="1:38" ht="15.75" customHeight="1">
      <c r="A915" s="4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50"/>
      <c r="N915" s="51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422"/>
      <c r="AL915" s="7"/>
    </row>
    <row r="916" spans="1:38" ht="15.75" customHeight="1">
      <c r="A916" s="4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50"/>
      <c r="N916" s="51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422"/>
      <c r="AL916" s="7"/>
    </row>
    <row r="917" spans="1:38" ht="15.75" customHeight="1">
      <c r="A917" s="4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50"/>
      <c r="N917" s="51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422"/>
      <c r="AL917" s="7"/>
    </row>
    <row r="918" spans="1:38" ht="15.75" customHeight="1">
      <c r="A918" s="4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50"/>
      <c r="N918" s="51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422"/>
      <c r="AL918" s="7"/>
    </row>
    <row r="919" spans="1:38" ht="15.75" customHeight="1">
      <c r="A919" s="4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50"/>
      <c r="N919" s="51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422"/>
      <c r="AL919" s="7"/>
    </row>
    <row r="920" spans="1:38" ht="15.75" customHeight="1">
      <c r="A920" s="4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50"/>
      <c r="N920" s="51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422"/>
      <c r="AL920" s="7"/>
    </row>
    <row r="921" spans="1:38" ht="15.75" customHeight="1">
      <c r="A921" s="4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50"/>
      <c r="N921" s="51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422"/>
      <c r="AL921" s="7"/>
    </row>
    <row r="922" spans="1:38" ht="15.75" customHeight="1">
      <c r="A922" s="4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50"/>
      <c r="N922" s="51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422"/>
      <c r="AL922" s="7"/>
    </row>
    <row r="923" spans="1:38" ht="15.75" customHeight="1">
      <c r="A923" s="4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50"/>
      <c r="N923" s="51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422"/>
      <c r="AL923" s="7"/>
    </row>
    <row r="924" spans="1:38" ht="15.75" customHeight="1">
      <c r="A924" s="4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50"/>
      <c r="N924" s="51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422"/>
      <c r="AL924" s="7"/>
    </row>
    <row r="925" spans="1:38" ht="15.75" customHeight="1">
      <c r="A925" s="4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50"/>
      <c r="N925" s="51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422"/>
      <c r="AL925" s="7"/>
    </row>
    <row r="926" spans="1:38" ht="15.75" customHeight="1">
      <c r="A926" s="4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50"/>
      <c r="N926" s="51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422"/>
      <c r="AL926" s="7"/>
    </row>
    <row r="927" spans="1:38" ht="15.75" customHeight="1">
      <c r="A927" s="4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50"/>
      <c r="N927" s="51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422"/>
      <c r="AL927" s="7"/>
    </row>
    <row r="928" spans="1:38" ht="15.75" customHeight="1">
      <c r="A928" s="4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50"/>
      <c r="N928" s="51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422"/>
      <c r="AL928" s="7"/>
    </row>
    <row r="929" spans="1:38" ht="15.75" customHeight="1">
      <c r="A929" s="4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50"/>
      <c r="N929" s="51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422"/>
      <c r="AL929" s="7"/>
    </row>
    <row r="930" spans="1:38" ht="15.75" customHeight="1">
      <c r="A930" s="4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50"/>
      <c r="N930" s="51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422"/>
      <c r="AL930" s="7"/>
    </row>
    <row r="931" spans="1:38" ht="15.75" customHeight="1">
      <c r="A931" s="4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50"/>
      <c r="N931" s="51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422"/>
      <c r="AL931" s="7"/>
    </row>
    <row r="932" spans="1:38" ht="15.75" customHeight="1">
      <c r="A932" s="4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50"/>
      <c r="N932" s="51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422"/>
      <c r="AL932" s="7"/>
    </row>
    <row r="933" spans="1:38" ht="15.75" customHeight="1">
      <c r="A933" s="4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50"/>
      <c r="N933" s="51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422"/>
      <c r="AL933" s="7"/>
    </row>
    <row r="934" spans="1:38" ht="15.75" customHeight="1">
      <c r="A934" s="4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50"/>
      <c r="N934" s="51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422"/>
      <c r="AL934" s="7"/>
    </row>
    <row r="935" spans="1:38" ht="15.75" customHeight="1">
      <c r="A935" s="4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50"/>
      <c r="N935" s="51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422"/>
      <c r="AL935" s="7"/>
    </row>
    <row r="936" spans="1:38" ht="15.75" customHeight="1">
      <c r="A936" s="4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50"/>
      <c r="N936" s="51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422"/>
      <c r="AL936" s="7"/>
    </row>
    <row r="937" spans="1:38" ht="15.75" customHeight="1">
      <c r="A937" s="4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50"/>
      <c r="N937" s="51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422"/>
      <c r="AL937" s="7"/>
    </row>
    <row r="938" spans="1:38" ht="15.75" customHeight="1">
      <c r="A938" s="4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50"/>
      <c r="N938" s="51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422"/>
      <c r="AL938" s="7"/>
    </row>
    <row r="939" spans="1:38" ht="15.75" customHeight="1">
      <c r="A939" s="4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50"/>
      <c r="N939" s="51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422"/>
      <c r="AL939" s="7"/>
    </row>
    <row r="940" spans="1:38" ht="15.75" customHeight="1">
      <c r="A940" s="4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50"/>
      <c r="N940" s="51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422"/>
      <c r="AL940" s="7"/>
    </row>
    <row r="941" spans="1:38" ht="15.75" customHeight="1">
      <c r="A941" s="4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50"/>
      <c r="N941" s="51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422"/>
      <c r="AL941" s="7"/>
    </row>
    <row r="942" spans="1:38" ht="15.75" customHeight="1">
      <c r="A942" s="4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50"/>
      <c r="N942" s="51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422"/>
      <c r="AL942" s="7"/>
    </row>
    <row r="943" spans="1:38" ht="15.75" customHeight="1">
      <c r="A943" s="4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50"/>
      <c r="N943" s="51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422"/>
      <c r="AL943" s="7"/>
    </row>
    <row r="944" spans="1:38" ht="15.75" customHeight="1">
      <c r="A944" s="4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50"/>
      <c r="N944" s="51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422"/>
      <c r="AL944" s="7"/>
    </row>
    <row r="945" spans="1:38" ht="15.75" customHeight="1">
      <c r="A945" s="4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50"/>
      <c r="N945" s="51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422"/>
      <c r="AL945" s="7"/>
    </row>
    <row r="946" spans="1:38" ht="15.75" customHeight="1">
      <c r="A946" s="4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50"/>
      <c r="N946" s="51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422"/>
      <c r="AL946" s="7"/>
    </row>
    <row r="947" spans="1:38" ht="15.75" customHeight="1">
      <c r="A947" s="4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50"/>
      <c r="N947" s="51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422"/>
      <c r="AL947" s="7"/>
    </row>
    <row r="948" spans="1:38" ht="15.75" customHeight="1">
      <c r="A948" s="4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50"/>
      <c r="N948" s="51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422"/>
      <c r="AL948" s="7"/>
    </row>
    <row r="949" spans="1:38" ht="15.75" customHeight="1">
      <c r="A949" s="4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50"/>
      <c r="N949" s="51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422"/>
      <c r="AL949" s="7"/>
    </row>
    <row r="950" spans="1:38" ht="15.75" customHeight="1">
      <c r="A950" s="4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50"/>
      <c r="N950" s="51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422"/>
      <c r="AL950" s="7"/>
    </row>
    <row r="951" spans="1:38" ht="15.75" customHeight="1">
      <c r="A951" s="4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50"/>
      <c r="N951" s="51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422"/>
      <c r="AL951" s="7"/>
    </row>
    <row r="952" spans="1:38" ht="15.75" customHeight="1">
      <c r="A952" s="4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50"/>
      <c r="N952" s="51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422"/>
      <c r="AL952" s="7"/>
    </row>
    <row r="953" spans="1:38" ht="15.75" customHeight="1">
      <c r="A953" s="4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50"/>
      <c r="N953" s="51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422"/>
      <c r="AL953" s="7"/>
    </row>
    <row r="954" spans="1:38" ht="15.75" customHeight="1">
      <c r="A954" s="4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50"/>
      <c r="N954" s="51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422"/>
      <c r="AL954" s="7"/>
    </row>
    <row r="955" spans="1:38" ht="15.75" customHeight="1">
      <c r="A955" s="4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50"/>
      <c r="N955" s="51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422"/>
      <c r="AL955" s="7"/>
    </row>
    <row r="956" spans="1:38" ht="15.75" customHeight="1">
      <c r="A956" s="4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50"/>
      <c r="N956" s="51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422"/>
      <c r="AL956" s="7"/>
    </row>
    <row r="957" spans="1:38" ht="15.75" customHeight="1">
      <c r="A957" s="4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50"/>
      <c r="N957" s="51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422"/>
      <c r="AL957" s="7"/>
    </row>
    <row r="958" spans="1:38" ht="15.75" customHeight="1">
      <c r="A958" s="4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50"/>
      <c r="N958" s="51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422"/>
      <c r="AL958" s="7"/>
    </row>
    <row r="959" spans="1:38" ht="15.75" customHeight="1">
      <c r="A959" s="4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50"/>
      <c r="N959" s="51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422"/>
      <c r="AL959" s="7"/>
    </row>
    <row r="960" spans="1:38" ht="15.75" customHeight="1">
      <c r="A960" s="4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50"/>
      <c r="N960" s="51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422"/>
      <c r="AL960" s="7"/>
    </row>
    <row r="961" spans="1:38" ht="15.75" customHeight="1">
      <c r="A961" s="4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50"/>
      <c r="N961" s="51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422"/>
      <c r="AL961" s="7"/>
    </row>
    <row r="962" spans="1:38" ht="15.75" customHeight="1">
      <c r="A962" s="4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50"/>
      <c r="N962" s="51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422"/>
      <c r="AL962" s="7"/>
    </row>
    <row r="963" spans="1:38" ht="15.75" customHeight="1">
      <c r="A963" s="4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50"/>
      <c r="N963" s="51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422"/>
      <c r="AL963" s="7"/>
    </row>
    <row r="964" spans="1:38" ht="15.75" customHeight="1">
      <c r="A964" s="4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50"/>
      <c r="N964" s="51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422"/>
      <c r="AL964" s="7"/>
    </row>
    <row r="965" spans="1:38" ht="15.75" customHeight="1">
      <c r="A965" s="4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50"/>
      <c r="N965" s="51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422"/>
      <c r="AL965" s="7"/>
    </row>
    <row r="966" spans="1:38" ht="15.75" customHeight="1">
      <c r="A966" s="4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50"/>
      <c r="N966" s="51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422"/>
      <c r="AL966" s="7"/>
    </row>
    <row r="967" spans="1:38" ht="15.75" customHeight="1">
      <c r="A967" s="4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50"/>
      <c r="N967" s="51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422"/>
      <c r="AL967" s="7"/>
    </row>
    <row r="968" spans="1:38" ht="15.75" customHeight="1">
      <c r="A968" s="4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50"/>
      <c r="N968" s="51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422"/>
      <c r="AL968" s="7"/>
    </row>
    <row r="969" spans="1:38" ht="15.75" customHeight="1">
      <c r="A969" s="4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50"/>
      <c r="N969" s="51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422"/>
      <c r="AL969" s="7"/>
    </row>
    <row r="970" spans="1:38" ht="15.75" customHeight="1">
      <c r="A970" s="4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50"/>
      <c r="N970" s="51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422"/>
      <c r="AL970" s="7"/>
    </row>
    <row r="971" spans="1:38" ht="15.75" customHeight="1">
      <c r="A971" s="4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50"/>
      <c r="N971" s="51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422"/>
      <c r="AL971" s="7"/>
    </row>
    <row r="972" spans="1:38" ht="15.75" customHeight="1">
      <c r="A972" s="4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50"/>
      <c r="N972" s="51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422"/>
      <c r="AL972" s="7"/>
    </row>
    <row r="973" spans="1:38" ht="15.75" customHeight="1">
      <c r="A973" s="4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50"/>
      <c r="N973" s="51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422"/>
      <c r="AL973" s="7"/>
    </row>
    <row r="974" spans="1:38" ht="15.75" customHeight="1">
      <c r="A974" s="4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50"/>
      <c r="N974" s="51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422"/>
      <c r="AL974" s="7"/>
    </row>
    <row r="975" spans="1:38" ht="15.75" customHeight="1">
      <c r="A975" s="4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50"/>
      <c r="N975" s="51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422"/>
      <c r="AL975" s="7"/>
    </row>
    <row r="976" spans="1:38" ht="15.75" customHeight="1">
      <c r="A976" s="4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50"/>
      <c r="N976" s="51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422"/>
      <c r="AL976" s="7"/>
    </row>
    <row r="977" spans="1:38" ht="15.75" customHeight="1">
      <c r="A977" s="4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50"/>
      <c r="N977" s="51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422"/>
      <c r="AL977" s="7"/>
    </row>
    <row r="978" spans="1:38" ht="15.75" customHeight="1">
      <c r="A978" s="4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50"/>
      <c r="N978" s="51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422"/>
      <c r="AL978" s="7"/>
    </row>
    <row r="979" spans="1:38" ht="15.75" customHeight="1">
      <c r="A979" s="4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50"/>
      <c r="N979" s="51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422"/>
      <c r="AL979" s="7"/>
    </row>
    <row r="980" spans="1:38" ht="15.75" customHeight="1">
      <c r="A980" s="4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50"/>
      <c r="N980" s="51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422"/>
      <c r="AL980" s="7"/>
    </row>
    <row r="981" spans="1:38" ht="15.75" customHeight="1">
      <c r="A981" s="4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50"/>
      <c r="N981" s="51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422"/>
      <c r="AL981" s="7"/>
    </row>
    <row r="982" spans="1:38" ht="15.75" customHeight="1">
      <c r="A982" s="4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50"/>
      <c r="N982" s="51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422"/>
      <c r="AL982" s="7"/>
    </row>
    <row r="983" spans="1:38" ht="15.75" customHeight="1">
      <c r="A983" s="4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50"/>
      <c r="N983" s="51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422"/>
      <c r="AL983" s="7"/>
    </row>
    <row r="984" spans="1:38" ht="15.75" customHeight="1">
      <c r="A984" s="4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50"/>
      <c r="N984" s="51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422"/>
      <c r="AL984" s="7"/>
    </row>
    <row r="985" spans="1:38" ht="15.75" customHeight="1">
      <c r="A985" s="4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50"/>
      <c r="N985" s="51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422"/>
      <c r="AL985" s="7"/>
    </row>
    <row r="986" spans="1:38" ht="15.75" customHeight="1">
      <c r="A986" s="4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50"/>
      <c r="N986" s="51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422"/>
      <c r="AL986" s="7"/>
    </row>
    <row r="987" spans="1:38" ht="15.75" customHeight="1">
      <c r="A987" s="4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50"/>
      <c r="N987" s="51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422"/>
      <c r="AL987" s="7"/>
    </row>
    <row r="988" spans="1:38" ht="15.75" customHeight="1">
      <c r="A988" s="4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50"/>
      <c r="N988" s="51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422"/>
      <c r="AL988" s="7"/>
    </row>
    <row r="989" spans="1:38" ht="15.75" customHeight="1">
      <c r="A989" s="4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50"/>
      <c r="N989" s="51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422"/>
      <c r="AL989" s="7"/>
    </row>
    <row r="990" spans="1:38" ht="15.75" customHeight="1">
      <c r="A990" s="4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50"/>
      <c r="N990" s="51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422"/>
      <c r="AL990" s="7"/>
    </row>
    <row r="991" spans="1:38" ht="15.75" customHeight="1">
      <c r="A991" s="4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50"/>
      <c r="N991" s="51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422"/>
      <c r="AL991" s="7"/>
    </row>
    <row r="992" spans="1:38" ht="15.75" customHeight="1">
      <c r="A992" s="4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50"/>
      <c r="N992" s="51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422"/>
      <c r="AL992" s="7"/>
    </row>
    <row r="993" spans="1:38" ht="15.75" customHeight="1">
      <c r="A993" s="4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50"/>
      <c r="N993" s="51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422"/>
      <c r="AL993" s="7"/>
    </row>
    <row r="994" spans="1:38" ht="15.75" customHeight="1">
      <c r="A994" s="4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50"/>
      <c r="N994" s="51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422"/>
      <c r="AL994" s="7"/>
    </row>
    <row r="995" spans="1:38" ht="15.75" customHeight="1">
      <c r="A995" s="4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50"/>
      <c r="N995" s="51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422"/>
      <c r="AL995" s="7"/>
    </row>
    <row r="996" spans="1:38" ht="15.75" customHeight="1">
      <c r="A996" s="4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50"/>
      <c r="N996" s="51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422"/>
      <c r="AL996" s="7"/>
    </row>
    <row r="997" spans="1:38" ht="15.75" customHeight="1">
      <c r="A997" s="4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50"/>
      <c r="N997" s="51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422"/>
      <c r="AL997" s="7"/>
    </row>
    <row r="998" spans="1:38" ht="15.75" customHeight="1">
      <c r="A998" s="4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50"/>
      <c r="N998" s="51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422"/>
      <c r="AL998" s="7"/>
    </row>
    <row r="999" spans="1:38" ht="15.75" customHeight="1">
      <c r="A999" s="4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50"/>
      <c r="N999" s="51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422"/>
      <c r="AL999" s="7"/>
    </row>
    <row r="1000" spans="1:38" ht="15.75" customHeight="1">
      <c r="A1000" s="4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50"/>
      <c r="N1000" s="51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422"/>
      <c r="AL1000" s="7"/>
    </row>
    <row r="1001" spans="1:38" ht="15.75" customHeight="1">
      <c r="A1001" s="44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50"/>
      <c r="N1001" s="51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422"/>
      <c r="AL1001" s="7"/>
    </row>
    <row r="1002" spans="1:38" ht="15.75" customHeight="1">
      <c r="A1002" s="44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50"/>
      <c r="N1002" s="51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422"/>
      <c r="AL1002" s="7"/>
    </row>
    <row r="1003" spans="1:38" ht="15.75" customHeight="1">
      <c r="A1003" s="44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50"/>
      <c r="N1003" s="51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422"/>
      <c r="AL1003" s="7"/>
    </row>
    <row r="1004" spans="1:38" ht="15.75" customHeight="1">
      <c r="A1004" s="44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50"/>
      <c r="N1004" s="51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422"/>
      <c r="AL1004" s="7"/>
    </row>
    <row r="1005" spans="1:38" ht="15.75" customHeight="1">
      <c r="A1005" s="44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50"/>
      <c r="N1005" s="51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422"/>
      <c r="AL1005" s="7"/>
    </row>
    <row r="1006" spans="1:38" ht="15.75" customHeight="1">
      <c r="A1006" s="44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50"/>
      <c r="N1006" s="51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422"/>
      <c r="AL1006" s="7"/>
    </row>
    <row r="1007" spans="1:38" ht="15.75" customHeight="1">
      <c r="A1007" s="44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50"/>
      <c r="N1007" s="51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422"/>
      <c r="AL1007" s="7"/>
    </row>
    <row r="1008" spans="1:38" ht="15.75" customHeight="1">
      <c r="A1008" s="44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50"/>
      <c r="N1008" s="51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422"/>
      <c r="AL1008" s="7"/>
    </row>
    <row r="1009" spans="1:38" ht="15.75" customHeight="1">
      <c r="A1009" s="44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50"/>
      <c r="N1009" s="51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422"/>
      <c r="AL1009" s="7"/>
    </row>
    <row r="1010" spans="1:38" ht="15.75" customHeight="1">
      <c r="A1010" s="44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50"/>
      <c r="N1010" s="51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422"/>
      <c r="AL1010" s="7"/>
    </row>
    <row r="1011" spans="1:38" ht="15.75" customHeight="1">
      <c r="A1011" s="44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50"/>
      <c r="N1011" s="51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422"/>
      <c r="AL1011" s="7"/>
    </row>
    <row r="1012" spans="1:38" ht="15.75" customHeight="1">
      <c r="A1012" s="44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50"/>
      <c r="N1012" s="51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422"/>
      <c r="AL1012" s="7"/>
    </row>
    <row r="1013" spans="1:38" ht="15.75" customHeight="1">
      <c r="A1013" s="44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50"/>
      <c r="N1013" s="51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422"/>
      <c r="AL1013" s="7"/>
    </row>
    <row r="1014" spans="1:38" ht="15.75" customHeight="1">
      <c r="A1014" s="44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50"/>
      <c r="N1014" s="51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422"/>
      <c r="AL1014" s="7"/>
    </row>
    <row r="1015" spans="1:38" ht="15.75" customHeight="1">
      <c r="A1015" s="44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50"/>
      <c r="N1015" s="51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422"/>
      <c r="AL1015" s="7"/>
    </row>
    <row r="1016" spans="1:38" ht="15.75" customHeight="1">
      <c r="A1016" s="44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50"/>
      <c r="N1016" s="51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422"/>
      <c r="AL1016" s="7"/>
    </row>
    <row r="1017" spans="1:38" ht="15.75" customHeight="1">
      <c r="A1017" s="44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50"/>
      <c r="N1017" s="51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422"/>
      <c r="AL1017" s="7"/>
    </row>
    <row r="1018" spans="1:38" ht="15.75" customHeight="1">
      <c r="A1018" s="44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50"/>
      <c r="N1018" s="51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422"/>
      <c r="AL1018" s="7"/>
    </row>
    <row r="1019" spans="1:38" ht="15.75" customHeight="1">
      <c r="A1019" s="44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50"/>
      <c r="N1019" s="51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422"/>
      <c r="AL1019" s="7"/>
    </row>
    <row r="1020" spans="1:38" ht="15.75" customHeight="1">
      <c r="A1020" s="44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50"/>
      <c r="N1020" s="51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422"/>
      <c r="AL1020" s="7"/>
    </row>
    <row r="1021" spans="1:38" ht="15.75" customHeight="1">
      <c r="A1021" s="44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50"/>
      <c r="N1021" s="51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422"/>
      <c r="AL1021" s="7"/>
    </row>
    <row r="1022" spans="1:38" ht="15.75" customHeight="1">
      <c r="A1022" s="44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50"/>
      <c r="N1022" s="51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422"/>
      <c r="AL1022" s="7"/>
    </row>
    <row r="1023" spans="1:38" ht="15.75" customHeight="1">
      <c r="A1023" s="44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50"/>
      <c r="N1023" s="51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422"/>
      <c r="AL1023" s="7"/>
    </row>
    <row r="1024" spans="1:38" ht="15.75" customHeight="1">
      <c r="A1024" s="44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50"/>
      <c r="N1024" s="51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422"/>
      <c r="AL1024" s="7"/>
    </row>
    <row r="1025" spans="1:38" ht="15.75" customHeight="1">
      <c r="A1025" s="44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50"/>
      <c r="N1025" s="51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422"/>
      <c r="AL1025" s="7"/>
    </row>
    <row r="1026" spans="1:38" ht="15.75" customHeight="1">
      <c r="A1026" s="44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50"/>
      <c r="N1026" s="51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422"/>
      <c r="AL1026" s="7"/>
    </row>
    <row r="1027" spans="1:38" ht="15.75" customHeight="1">
      <c r="A1027" s="44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50"/>
      <c r="N1027" s="51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422"/>
      <c r="AL1027" s="7"/>
    </row>
    <row r="1028" spans="1:38" ht="15.75" customHeight="1">
      <c r="A1028" s="44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50"/>
      <c r="N1028" s="51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422"/>
      <c r="AL1028" s="7"/>
    </row>
    <row r="1029" spans="1:38" ht="15.75" customHeight="1">
      <c r="A1029" s="44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50"/>
      <c r="N1029" s="51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422"/>
      <c r="AL1029" s="7"/>
    </row>
    <row r="1030" spans="1:38" ht="15.75" customHeight="1">
      <c r="A1030" s="44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50"/>
      <c r="N1030" s="51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422"/>
      <c r="AL1030" s="7"/>
    </row>
    <row r="1031" spans="1:38" ht="15.75" customHeight="1">
      <c r="A1031" s="44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50"/>
      <c r="N1031" s="51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422"/>
      <c r="AL1031" s="7"/>
    </row>
    <row r="1032" spans="1:38" ht="15.75" customHeight="1">
      <c r="A1032" s="44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50"/>
      <c r="N1032" s="51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422"/>
      <c r="AL1032" s="7"/>
    </row>
    <row r="1033" spans="1:38" ht="15.75" customHeight="1">
      <c r="A1033" s="44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50"/>
      <c r="N1033" s="51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422"/>
      <c r="AL1033" s="7"/>
    </row>
    <row r="1034" spans="1:38" ht="15.75" customHeight="1">
      <c r="A1034" s="44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50"/>
      <c r="N1034" s="51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422"/>
      <c r="AL1034" s="7"/>
    </row>
    <row r="1035" spans="1:38" ht="15.75" customHeight="1">
      <c r="A1035" s="44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50"/>
      <c r="N1035" s="51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422"/>
      <c r="AL1035" s="7"/>
    </row>
    <row r="1036" spans="1:38" ht="15.75" customHeight="1">
      <c r="A1036" s="44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50"/>
      <c r="N1036" s="51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422"/>
      <c r="AL1036" s="7"/>
    </row>
    <row r="1037" spans="1:38" ht="15.75" customHeight="1">
      <c r="A1037" s="44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50"/>
      <c r="N1037" s="51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422"/>
      <c r="AL1037" s="7"/>
    </row>
    <row r="1038" spans="1:38" ht="15.75" customHeight="1">
      <c r="A1038" s="44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50"/>
      <c r="N1038" s="51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422"/>
      <c r="AL1038" s="7"/>
    </row>
    <row r="1039" spans="1:38" ht="15.75" customHeight="1">
      <c r="A1039" s="44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50"/>
      <c r="N1039" s="51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422"/>
      <c r="AL1039" s="7"/>
    </row>
    <row r="1040" spans="1:38" ht="15.75" customHeight="1">
      <c r="A1040" s="44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50"/>
      <c r="N1040" s="51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422"/>
      <c r="AL1040" s="7"/>
    </row>
    <row r="1041" spans="1:38" ht="15.75" customHeight="1">
      <c r="A1041" s="44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50"/>
      <c r="N1041" s="51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422"/>
      <c r="AL1041" s="7"/>
    </row>
    <row r="1042" spans="1:38" ht="15.75" customHeight="1">
      <c r="A1042" s="44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50"/>
      <c r="N1042" s="51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422"/>
      <c r="AL1042" s="7"/>
    </row>
    <row r="1043" spans="1:38" ht="15.75" customHeight="1">
      <c r="A1043" s="44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50"/>
      <c r="N1043" s="51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422"/>
      <c r="AL1043" s="7"/>
    </row>
    <row r="1044" spans="1:38" ht="15.75" customHeight="1">
      <c r="A1044" s="44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50"/>
      <c r="N1044" s="51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422"/>
      <c r="AL1044" s="7"/>
    </row>
    <row r="1045" spans="1:38" ht="15.75" customHeight="1">
      <c r="A1045" s="44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50"/>
      <c r="N1045" s="51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422"/>
      <c r="AL1045" s="7"/>
    </row>
    <row r="1046" spans="1:38" ht="15.75" customHeight="1">
      <c r="A1046" s="44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50"/>
      <c r="N1046" s="51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422"/>
      <c r="AL1046" s="7"/>
    </row>
    <row r="1047" spans="1:38" ht="15.75" customHeight="1">
      <c r="A1047" s="44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50"/>
      <c r="N1047" s="51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422"/>
      <c r="AL1047" s="7"/>
    </row>
    <row r="1048" spans="1:38" ht="15.75" customHeight="1">
      <c r="A1048" s="44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50"/>
      <c r="N1048" s="51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422"/>
      <c r="AL1048" s="7"/>
    </row>
    <row r="1049" spans="1:38" ht="15.75" customHeight="1">
      <c r="A1049" s="44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50"/>
      <c r="N1049" s="51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422"/>
      <c r="AL1049" s="7"/>
    </row>
    <row r="1050" spans="1:38" ht="15.75" customHeight="1">
      <c r="A1050" s="44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50"/>
      <c r="N1050" s="51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422"/>
      <c r="AL1050" s="7"/>
    </row>
    <row r="1051" spans="1:38" ht="15.75" customHeight="1">
      <c r="A1051" s="44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50"/>
      <c r="N1051" s="51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422"/>
      <c r="AL1051" s="7"/>
    </row>
    <row r="1052" spans="1:38" ht="15.75" customHeight="1">
      <c r="A1052" s="44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50"/>
      <c r="N1052" s="51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422"/>
      <c r="AL1052" s="7"/>
    </row>
    <row r="1053" spans="1:38" ht="15.75" customHeight="1">
      <c r="A1053" s="44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50"/>
      <c r="N1053" s="51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422"/>
      <c r="AL1053" s="7"/>
    </row>
    <row r="1054" spans="1:38" ht="15.75" customHeight="1">
      <c r="A1054" s="44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50"/>
      <c r="N1054" s="51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422"/>
      <c r="AL1054" s="7"/>
    </row>
    <row r="1055" spans="1:38" ht="15.75" customHeight="1">
      <c r="A1055" s="44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50"/>
      <c r="N1055" s="51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422"/>
      <c r="AL1055" s="7"/>
    </row>
    <row r="1056" spans="1:38" ht="15.75" customHeight="1">
      <c r="A1056" s="44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50"/>
      <c r="N1056" s="51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422"/>
      <c r="AL1056" s="7"/>
    </row>
    <row r="1057" spans="1:38" ht="15.75" customHeight="1">
      <c r="A1057" s="44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50"/>
      <c r="N1057" s="51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422"/>
      <c r="AL1057" s="7"/>
    </row>
    <row r="1058" spans="1:38" ht="15.75" customHeight="1">
      <c r="A1058" s="44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50"/>
      <c r="N1058" s="51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422"/>
      <c r="AL1058" s="7"/>
    </row>
    <row r="1059" spans="1:38" ht="15.75" customHeight="1">
      <c r="A1059" s="44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50"/>
      <c r="N1059" s="51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422"/>
      <c r="AL1059" s="7"/>
    </row>
    <row r="1060" spans="1:38" ht="15.75" customHeight="1">
      <c r="A1060" s="44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50"/>
      <c r="N1060" s="51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422"/>
      <c r="AL1060" s="7"/>
    </row>
    <row r="1061" spans="1:38" ht="15.75" customHeight="1">
      <c r="A1061" s="44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50"/>
      <c r="N1061" s="51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422"/>
      <c r="AL1061" s="7"/>
    </row>
    <row r="1062" spans="1:38" ht="15.75" customHeight="1">
      <c r="A1062" s="44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50"/>
      <c r="N1062" s="51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422"/>
      <c r="AL1062" s="7"/>
    </row>
    <row r="1063" spans="1:38" ht="15.75" customHeight="1">
      <c r="A1063" s="44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50"/>
      <c r="N1063" s="51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422"/>
      <c r="AL1063" s="7"/>
    </row>
    <row r="1064" spans="1:38" ht="15.75" customHeight="1">
      <c r="A1064" s="44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50"/>
      <c r="N1064" s="51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422"/>
      <c r="AL1064" s="7"/>
    </row>
    <row r="1065" spans="1:38" ht="15.75" customHeight="1">
      <c r="A1065" s="44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50"/>
      <c r="N1065" s="51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422"/>
      <c r="AL1065" s="7"/>
    </row>
    <row r="1066" spans="1:38" ht="15.75" customHeight="1">
      <c r="A1066" s="44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50"/>
      <c r="N1066" s="51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422"/>
      <c r="AL1066" s="7"/>
    </row>
    <row r="1067" spans="1:38" ht="15.75" customHeight="1">
      <c r="A1067" s="44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50"/>
      <c r="N1067" s="51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422"/>
      <c r="AL1067" s="7"/>
    </row>
    <row r="1068" spans="1:38" ht="15.75" customHeight="1">
      <c r="A1068" s="44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50"/>
      <c r="N1068" s="51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422"/>
      <c r="AL1068" s="7"/>
    </row>
    <row r="1069" spans="1:38" ht="15.75" customHeight="1">
      <c r="A1069" s="44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50"/>
      <c r="N1069" s="51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422"/>
      <c r="AL1069" s="7"/>
    </row>
    <row r="1070" spans="1:38" ht="15.75" customHeight="1">
      <c r="A1070" s="44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50"/>
      <c r="N1070" s="51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422"/>
      <c r="AL1070" s="7"/>
    </row>
    <row r="1071" spans="1:38" ht="15.75" customHeight="1">
      <c r="A1071" s="44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50"/>
      <c r="N1071" s="51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422"/>
      <c r="AL1071" s="7"/>
    </row>
    <row r="1072" spans="1:38" ht="15.75" customHeight="1">
      <c r="A1072" s="44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50"/>
      <c r="N1072" s="51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422"/>
      <c r="AL1072" s="7"/>
    </row>
    <row r="1073" spans="1:38" ht="15.75" customHeight="1">
      <c r="A1073" s="44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50"/>
      <c r="N1073" s="51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422"/>
      <c r="AL1073" s="7"/>
    </row>
    <row r="1074" spans="1:38" ht="15.75" customHeight="1">
      <c r="A1074" s="44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50"/>
      <c r="N1074" s="51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422"/>
      <c r="AL1074" s="7"/>
    </row>
    <row r="1075" spans="1:38" ht="15.75" customHeight="1">
      <c r="A1075" s="44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50"/>
      <c r="N1075" s="51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422"/>
      <c r="AL1075" s="7"/>
    </row>
    <row r="1076" spans="1:38" ht="15.75" customHeight="1">
      <c r="A1076" s="44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50"/>
      <c r="N1076" s="51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422"/>
      <c r="AL1076" s="7"/>
    </row>
    <row r="1077" spans="1:38" ht="15.75" customHeight="1">
      <c r="A1077" s="44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50"/>
      <c r="N1077" s="51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422"/>
      <c r="AL1077" s="7"/>
    </row>
    <row r="1078" spans="1:38" ht="15.75" customHeight="1">
      <c r="A1078" s="44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50"/>
      <c r="N1078" s="51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422"/>
      <c r="AL1078" s="7"/>
    </row>
    <row r="1079" spans="1:38" ht="15.75" customHeight="1">
      <c r="A1079" s="44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50"/>
      <c r="N1079" s="51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422"/>
      <c r="AL1079" s="7"/>
    </row>
    <row r="1080" spans="1:38" ht="15.75" customHeight="1">
      <c r="A1080" s="44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50"/>
      <c r="N1080" s="51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422"/>
      <c r="AL1080" s="7"/>
    </row>
    <row r="1081" spans="1:38" ht="15.75" customHeight="1">
      <c r="A1081" s="44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50"/>
      <c r="N1081" s="51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422"/>
      <c r="AL1081" s="7"/>
    </row>
    <row r="1082" spans="1:38" ht="15.75" customHeight="1">
      <c r="A1082" s="44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50"/>
      <c r="N1082" s="51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422"/>
      <c r="AL1082" s="7"/>
    </row>
    <row r="1083" spans="1:38" ht="15.75" customHeight="1">
      <c r="A1083" s="44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50"/>
      <c r="N1083" s="51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422"/>
      <c r="AL1083" s="7"/>
    </row>
    <row r="1084" spans="1:38" ht="15.75" customHeight="1">
      <c r="A1084" s="44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50"/>
      <c r="N1084" s="51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422"/>
      <c r="AL1084" s="7"/>
    </row>
    <row r="1085" spans="1:38" ht="15.75" customHeight="1">
      <c r="A1085" s="44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50"/>
      <c r="N1085" s="51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422"/>
      <c r="AL1085" s="7"/>
    </row>
    <row r="1086" spans="1:38" ht="15.75" customHeight="1">
      <c r="A1086" s="44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50"/>
      <c r="N1086" s="51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422"/>
      <c r="AL1086" s="7"/>
    </row>
    <row r="1087" spans="1:38" ht="15.75" customHeight="1">
      <c r="A1087" s="44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50"/>
      <c r="N1087" s="51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422"/>
      <c r="AL1087" s="7"/>
    </row>
    <row r="1088" spans="1:38" ht="15.75" customHeight="1">
      <c r="A1088" s="44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50"/>
      <c r="N1088" s="51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422"/>
      <c r="AL1088" s="7"/>
    </row>
    <row r="1089" spans="1:38" ht="15.75" customHeight="1">
      <c r="A1089" s="44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50"/>
      <c r="N1089" s="51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422"/>
      <c r="AL1089" s="7"/>
    </row>
    <row r="1090" spans="1:38" ht="15.75" customHeight="1">
      <c r="A1090" s="44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50"/>
      <c r="N1090" s="51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422"/>
      <c r="AL1090" s="7"/>
    </row>
    <row r="1091" spans="1:38" ht="15.75" customHeight="1">
      <c r="A1091" s="44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50"/>
      <c r="N1091" s="51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422"/>
      <c r="AL1091" s="7"/>
    </row>
    <row r="1092" spans="1:38" ht="15.75" customHeight="1">
      <c r="A1092" s="44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50"/>
      <c r="N1092" s="51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422"/>
      <c r="AL1092" s="7"/>
    </row>
    <row r="1093" spans="1:38" ht="15.75" customHeight="1">
      <c r="A1093" s="44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50"/>
      <c r="N1093" s="51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422"/>
      <c r="AL1093" s="7"/>
    </row>
    <row r="1094" spans="1:38" ht="15.75" customHeight="1">
      <c r="A1094" s="44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50"/>
      <c r="N1094" s="51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422"/>
      <c r="AL1094" s="7"/>
    </row>
    <row r="1095" spans="1:38" ht="15.75" customHeight="1">
      <c r="A1095" s="44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50"/>
      <c r="N1095" s="51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422"/>
      <c r="AL1095" s="7"/>
    </row>
    <row r="1096" spans="1:38" ht="15.75" customHeight="1">
      <c r="A1096" s="44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50"/>
      <c r="N1096" s="51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422"/>
      <c r="AL1096" s="7"/>
    </row>
    <row r="1097" spans="1:38" ht="15.75" customHeight="1">
      <c r="A1097" s="44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50"/>
      <c r="N1097" s="51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422"/>
      <c r="AL1097" s="7"/>
    </row>
    <row r="1098" spans="1:38" ht="15.75" customHeight="1">
      <c r="A1098" s="44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50"/>
      <c r="N1098" s="51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422"/>
      <c r="AL1098" s="7"/>
    </row>
    <row r="1099" spans="1:38" ht="15.75" customHeight="1">
      <c r="A1099" s="44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50"/>
      <c r="N1099" s="51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422"/>
      <c r="AL1099" s="7"/>
    </row>
    <row r="1100" spans="1:38" ht="15.75" customHeight="1">
      <c r="A1100" s="44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50"/>
      <c r="N1100" s="51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422"/>
      <c r="AL1100" s="7"/>
    </row>
    <row r="1101" spans="1:38" ht="15.75" customHeight="1">
      <c r="A1101" s="44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50"/>
      <c r="N1101" s="51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422"/>
      <c r="AL1101" s="7"/>
    </row>
    <row r="1102" spans="1:38" ht="15.75" customHeight="1">
      <c r="A1102" s="44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50"/>
      <c r="N1102" s="51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422"/>
      <c r="AL1102" s="7"/>
    </row>
    <row r="1103" spans="1:38" ht="15.75" customHeight="1">
      <c r="A1103" s="44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50"/>
      <c r="N1103" s="51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422"/>
      <c r="AL1103" s="7"/>
    </row>
    <row r="1104" spans="1:38" ht="15.75" customHeight="1">
      <c r="A1104" s="44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50"/>
      <c r="N1104" s="51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422"/>
      <c r="AL1104" s="7"/>
    </row>
    <row r="1105" spans="1:38" ht="15.75" customHeight="1">
      <c r="A1105" s="44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50"/>
      <c r="N1105" s="51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422"/>
      <c r="AL1105" s="7"/>
    </row>
    <row r="1106" spans="1:38" ht="15.75" customHeight="1">
      <c r="A1106" s="44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50"/>
      <c r="N1106" s="51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422"/>
      <c r="AL1106" s="7"/>
    </row>
    <row r="1107" spans="1:38" ht="15.75" customHeight="1">
      <c r="A1107" s="44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50"/>
      <c r="N1107" s="51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422"/>
      <c r="AL1107" s="7"/>
    </row>
    <row r="1108" spans="1:38" ht="15.75" customHeight="1">
      <c r="A1108" s="44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50"/>
      <c r="N1108" s="51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422"/>
      <c r="AL1108" s="7"/>
    </row>
    <row r="1109" spans="1:38" ht="15.75" customHeight="1">
      <c r="A1109" s="44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50"/>
      <c r="N1109" s="51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422"/>
      <c r="AL1109" s="7"/>
    </row>
    <row r="1110" spans="1:38" ht="15.75" customHeight="1">
      <c r="A1110" s="44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50"/>
      <c r="N1110" s="51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422"/>
      <c r="AL1110" s="7"/>
    </row>
    <row r="1111" spans="1:38" ht="15.75" customHeight="1">
      <c r="A1111" s="44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50"/>
      <c r="N1111" s="51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422"/>
      <c r="AL1111" s="7"/>
    </row>
    <row r="1112" spans="1:38" ht="15.75" customHeight="1">
      <c r="A1112" s="44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50"/>
      <c r="N1112" s="51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422"/>
      <c r="AL1112" s="7"/>
    </row>
    <row r="1113" spans="1:38" ht="15.75" customHeight="1">
      <c r="A1113" s="44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50"/>
      <c r="N1113" s="51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422"/>
      <c r="AL1113" s="7"/>
    </row>
    <row r="1114" spans="1:38" ht="15.75" customHeight="1">
      <c r="A1114" s="44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50"/>
      <c r="N1114" s="51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422"/>
      <c r="AL1114" s="7"/>
    </row>
    <row r="1115" spans="1:38" ht="15.75" customHeight="1">
      <c r="A1115" s="44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50"/>
      <c r="N1115" s="51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422"/>
      <c r="AL1115" s="7"/>
    </row>
    <row r="1116" spans="1:38" ht="15.75" customHeight="1">
      <c r="A1116" s="44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50"/>
      <c r="N1116" s="51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422"/>
      <c r="AL1116" s="7"/>
    </row>
    <row r="1117" spans="1:38" ht="15.75" customHeight="1">
      <c r="A1117" s="44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50"/>
      <c r="N1117" s="51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422"/>
      <c r="AL1117" s="7"/>
    </row>
    <row r="1118" spans="1:38" ht="15.75" customHeight="1">
      <c r="A1118" s="44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50"/>
      <c r="N1118" s="51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422"/>
      <c r="AL1118" s="7"/>
    </row>
    <row r="1119" spans="1:38" ht="15.75" customHeight="1">
      <c r="A1119" s="44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50"/>
      <c r="N1119" s="51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422"/>
      <c r="AL1119" s="7"/>
    </row>
    <row r="1120" spans="1:38" ht="15.75" customHeight="1">
      <c r="A1120" s="44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50"/>
      <c r="N1120" s="51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422"/>
      <c r="AL1120" s="7"/>
    </row>
    <row r="1121" spans="1:38" ht="15.75" customHeight="1">
      <c r="A1121" s="44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50"/>
      <c r="N1121" s="51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422"/>
      <c r="AL1121" s="7"/>
    </row>
    <row r="1122" spans="1:38" ht="15.75" customHeight="1">
      <c r="A1122" s="44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50"/>
      <c r="N1122" s="51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422"/>
      <c r="AL1122" s="7"/>
    </row>
    <row r="1123" spans="1:38" ht="15.75" customHeight="1">
      <c r="A1123" s="44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50"/>
      <c r="N1123" s="51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422"/>
      <c r="AL1123" s="7"/>
    </row>
    <row r="1124" spans="1:38" ht="15.75" customHeight="1">
      <c r="A1124" s="44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50"/>
      <c r="N1124" s="51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422"/>
      <c r="AL1124" s="7"/>
    </row>
    <row r="1125" spans="1:38" ht="15.75" customHeight="1">
      <c r="A1125" s="44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50"/>
      <c r="N1125" s="51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422"/>
      <c r="AL1125" s="7"/>
    </row>
    <row r="1126" spans="1:38" ht="15.75" customHeight="1">
      <c r="A1126" s="44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50"/>
      <c r="N1126" s="51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422"/>
      <c r="AL1126" s="7"/>
    </row>
    <row r="1127" spans="1:38" ht="15.75" customHeight="1">
      <c r="A1127" s="44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50"/>
      <c r="N1127" s="51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422"/>
      <c r="AL1127" s="7"/>
    </row>
    <row r="1128" spans="1:38" ht="15.75" customHeight="1">
      <c r="A1128" s="44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50"/>
      <c r="N1128" s="51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422"/>
      <c r="AL1128" s="7"/>
    </row>
    <row r="1129" spans="1:38" ht="15.75" customHeight="1">
      <c r="A1129" s="44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50"/>
      <c r="N1129" s="51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422"/>
      <c r="AL1129" s="7"/>
    </row>
    <row r="1130" spans="1:38" ht="15.75" customHeight="1">
      <c r="A1130" s="44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50"/>
      <c r="N1130" s="51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422"/>
      <c r="AL1130" s="7"/>
    </row>
    <row r="1131" spans="1:38" ht="15.75" customHeight="1">
      <c r="A1131" s="44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50"/>
      <c r="N1131" s="51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422"/>
      <c r="AL1131" s="7"/>
    </row>
    <row r="1132" spans="1:38" ht="15.75" customHeight="1">
      <c r="A1132" s="44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50"/>
      <c r="N1132" s="51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422"/>
      <c r="AL1132" s="7"/>
    </row>
    <row r="1133" spans="1:38" ht="15.75" customHeight="1">
      <c r="A1133" s="44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50"/>
      <c r="N1133" s="51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422"/>
      <c r="AL1133" s="7"/>
    </row>
    <row r="1134" spans="1:38" ht="15.75" customHeight="1">
      <c r="A1134" s="44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50"/>
      <c r="N1134" s="51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422"/>
      <c r="AL1134" s="7"/>
    </row>
    <row r="1135" spans="1:38" ht="15.75" customHeight="1">
      <c r="A1135" s="44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50"/>
      <c r="N1135" s="51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422"/>
      <c r="AL1135" s="7"/>
    </row>
    <row r="1136" spans="1:38" ht="15.75" customHeight="1">
      <c r="A1136" s="44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50"/>
      <c r="N1136" s="51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422"/>
      <c r="AL1136" s="7"/>
    </row>
    <row r="1137" spans="1:38" ht="15.75" customHeight="1">
      <c r="A1137" s="44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50"/>
      <c r="N1137" s="51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422"/>
      <c r="AL1137" s="7"/>
    </row>
    <row r="1138" spans="1:38" ht="15.75" customHeight="1">
      <c r="A1138" s="44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50"/>
      <c r="N1138" s="51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422"/>
      <c r="AL1138" s="7"/>
    </row>
    <row r="1139" spans="1:38" ht="15.75" customHeight="1">
      <c r="A1139" s="44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50"/>
      <c r="N1139" s="51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422"/>
      <c r="AL1139" s="7"/>
    </row>
    <row r="1140" spans="1:38" ht="15.75" customHeight="1">
      <c r="A1140" s="44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50"/>
      <c r="N1140" s="51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422"/>
      <c r="AL1140" s="7"/>
    </row>
    <row r="1141" spans="1:38" ht="15.75" customHeight="1">
      <c r="A1141" s="44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50"/>
      <c r="N1141" s="51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422"/>
      <c r="AL1141" s="7"/>
    </row>
    <row r="1142" spans="1:38" ht="15.75" customHeight="1">
      <c r="A1142" s="44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50"/>
      <c r="N1142" s="51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422"/>
      <c r="AL1142" s="7"/>
    </row>
    <row r="1143" spans="1:38" ht="15.75" customHeight="1">
      <c r="A1143" s="44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50"/>
      <c r="N1143" s="51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422"/>
      <c r="AL1143" s="7"/>
    </row>
    <row r="1144" spans="1:38" ht="15.75" customHeight="1">
      <c r="A1144" s="44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50"/>
      <c r="N1144" s="51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422"/>
      <c r="AL1144" s="7"/>
    </row>
    <row r="1145" spans="1:38" ht="15.75" customHeight="1">
      <c r="A1145" s="44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50"/>
      <c r="N1145" s="51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422"/>
      <c r="AL1145" s="7"/>
    </row>
    <row r="1146" spans="1:38" ht="15.75" customHeight="1">
      <c r="A1146" s="44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50"/>
      <c r="N1146" s="51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422"/>
      <c r="AL1146" s="7"/>
    </row>
    <row r="1147" spans="1:38" ht="15.75" customHeight="1">
      <c r="A1147" s="44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50"/>
      <c r="N1147" s="51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422"/>
      <c r="AL1147" s="7"/>
    </row>
    <row r="1148" spans="1:38" ht="15.75" customHeight="1">
      <c r="A1148" s="44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50"/>
      <c r="N1148" s="51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422"/>
      <c r="AL1148" s="7"/>
    </row>
    <row r="1149" spans="1:38" ht="15.75" customHeight="1">
      <c r="A1149" s="44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50"/>
      <c r="N1149" s="51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422"/>
      <c r="AL1149" s="7"/>
    </row>
    <row r="1150" spans="1:38" ht="15.75" customHeight="1">
      <c r="A1150" s="44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50"/>
      <c r="N1150" s="51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422"/>
      <c r="AL1150" s="7"/>
    </row>
    <row r="1151" spans="1:38" ht="15.75" customHeight="1">
      <c r="A1151" s="44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50"/>
      <c r="N1151" s="51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422"/>
      <c r="AL1151" s="7"/>
    </row>
    <row r="1152" spans="1:38" ht="15.75" customHeight="1">
      <c r="A1152" s="44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50"/>
      <c r="N1152" s="51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422"/>
      <c r="AL1152" s="7"/>
    </row>
    <row r="1153" spans="1:38" ht="15.75" customHeight="1">
      <c r="A1153" s="44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50"/>
      <c r="N1153" s="51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422"/>
      <c r="AL1153" s="7"/>
    </row>
    <row r="1154" spans="1:38" ht="15.75" customHeight="1">
      <c r="A1154" s="44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50"/>
      <c r="N1154" s="51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422"/>
      <c r="AL1154" s="7"/>
    </row>
    <row r="1155" spans="1:38" ht="15.75" customHeight="1">
      <c r="A1155" s="44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50"/>
      <c r="N1155" s="51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422"/>
      <c r="AL1155" s="7"/>
    </row>
    <row r="1156" spans="1:38" ht="15.75" customHeight="1">
      <c r="A1156" s="44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50"/>
      <c r="N1156" s="51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422"/>
      <c r="AL1156" s="7"/>
    </row>
    <row r="1157" spans="1:38" ht="15.75" customHeight="1">
      <c r="A1157" s="44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50"/>
      <c r="N1157" s="51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422"/>
      <c r="AL1157" s="7"/>
    </row>
    <row r="1158" spans="1:38" ht="15.75" customHeight="1">
      <c r="A1158" s="44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50"/>
      <c r="N1158" s="51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422"/>
      <c r="AL1158" s="7"/>
    </row>
    <row r="1159" spans="1:38" ht="15.75" customHeight="1">
      <c r="A1159" s="44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50"/>
      <c r="N1159" s="51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422"/>
      <c r="AL1159" s="7"/>
    </row>
    <row r="1160" spans="1:38" ht="15.75" customHeight="1">
      <c r="A1160" s="44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50"/>
      <c r="N1160" s="51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422"/>
      <c r="AL1160" s="7"/>
    </row>
    <row r="1161" spans="1:38" ht="15.75" customHeight="1">
      <c r="A1161" s="44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50"/>
      <c r="N1161" s="51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422"/>
      <c r="AL1161" s="7"/>
    </row>
    <row r="1162" spans="1:38" ht="15.75" customHeight="1">
      <c r="A1162" s="44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50"/>
      <c r="N1162" s="51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422"/>
      <c r="AL1162" s="7"/>
    </row>
    <row r="1163" spans="1:38" ht="15.75" customHeight="1">
      <c r="A1163" s="44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50"/>
      <c r="N1163" s="51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422"/>
      <c r="AL1163" s="7"/>
    </row>
    <row r="1164" spans="1:38" ht="15.75" customHeight="1">
      <c r="A1164" s="44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50"/>
      <c r="N1164" s="51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422"/>
      <c r="AL1164" s="7"/>
    </row>
    <row r="1165" spans="1:38" ht="15.75" customHeight="1">
      <c r="A1165" s="44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50"/>
      <c r="N1165" s="51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422"/>
      <c r="AL1165" s="7"/>
    </row>
    <row r="1166" spans="1:38" ht="15.75" customHeight="1">
      <c r="A1166" s="44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50"/>
      <c r="N1166" s="51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422"/>
      <c r="AL1166" s="7"/>
    </row>
    <row r="1167" spans="1:38" ht="15.75" customHeight="1">
      <c r="A1167" s="44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50"/>
      <c r="N1167" s="51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422"/>
      <c r="AL1167" s="7"/>
    </row>
    <row r="1168" spans="1:38" ht="15.75" customHeight="1">
      <c r="A1168" s="44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50"/>
      <c r="N1168" s="51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422"/>
      <c r="AL1168" s="7"/>
    </row>
    <row r="1169" spans="1:38" ht="15.75" customHeight="1">
      <c r="A1169" s="44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50"/>
      <c r="N1169" s="51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422"/>
      <c r="AL1169" s="7"/>
    </row>
    <row r="1170" spans="1:38" ht="15.75" customHeight="1">
      <c r="A1170" s="44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50"/>
      <c r="N1170" s="51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422"/>
      <c r="AL1170" s="7"/>
    </row>
    <row r="1171" spans="1:38" ht="15.75" customHeight="1">
      <c r="A1171" s="44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50"/>
      <c r="N1171" s="51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422"/>
      <c r="AL1171" s="7"/>
    </row>
    <row r="1172" spans="1:38" ht="15.75" customHeight="1">
      <c r="A1172" s="44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50"/>
      <c r="N1172" s="51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422"/>
      <c r="AL1172" s="7"/>
    </row>
    <row r="1173" spans="1:38" ht="15.75" customHeight="1">
      <c r="A1173" s="44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50"/>
      <c r="N1173" s="51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422"/>
      <c r="AL1173" s="7"/>
    </row>
    <row r="1174" spans="1:38" ht="15.75" customHeight="1">
      <c r="A1174" s="44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50"/>
      <c r="N1174" s="51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422"/>
      <c r="AL1174" s="7"/>
    </row>
    <row r="1175" spans="1:38" ht="15.75" customHeight="1">
      <c r="A1175" s="44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50"/>
      <c r="N1175" s="51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422"/>
      <c r="AL1175" s="7"/>
    </row>
    <row r="1176" spans="1:38" ht="15.75" customHeight="1">
      <c r="A1176" s="44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50"/>
      <c r="N1176" s="51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422"/>
      <c r="AL1176" s="7"/>
    </row>
    <row r="1177" spans="1:38" ht="15.75" customHeight="1">
      <c r="A1177" s="44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50"/>
      <c r="N1177" s="51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422"/>
      <c r="AL1177" s="7"/>
    </row>
    <row r="1178" spans="1:38" ht="15.75" customHeight="1">
      <c r="A1178" s="44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50"/>
      <c r="N1178" s="51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422"/>
      <c r="AL1178" s="7"/>
    </row>
    <row r="1179" spans="1:38" ht="15.75" customHeight="1">
      <c r="A1179" s="44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50"/>
      <c r="N1179" s="51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422"/>
      <c r="AL1179" s="7"/>
    </row>
    <row r="1180" spans="1:38" ht="15.75" customHeight="1">
      <c r="A1180" s="44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50"/>
      <c r="N1180" s="51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422"/>
      <c r="AL1180" s="7"/>
    </row>
    <row r="1181" spans="1:38" ht="15.75" customHeight="1">
      <c r="A1181" s="44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50"/>
      <c r="N1181" s="51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422"/>
      <c r="AL1181" s="7"/>
    </row>
    <row r="1182" spans="1:38" ht="15.75" customHeight="1">
      <c r="A1182" s="44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50"/>
      <c r="N1182" s="51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422"/>
      <c r="AL1182" s="7"/>
    </row>
    <row r="1183" spans="1:38" ht="15.75" customHeight="1">
      <c r="A1183" s="44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50"/>
      <c r="N1183" s="51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422"/>
      <c r="AL1183" s="7"/>
    </row>
    <row r="1184" spans="1:38" ht="15.75" customHeight="1">
      <c r="A1184" s="44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50"/>
      <c r="N1184" s="51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422"/>
      <c r="AL1184" s="7"/>
    </row>
    <row r="1185" spans="1:38" ht="15.75" customHeight="1">
      <c r="A1185" s="44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50"/>
      <c r="N1185" s="51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422"/>
      <c r="AL1185" s="7"/>
    </row>
    <row r="1186" spans="1:38" ht="15.75" customHeight="1">
      <c r="A1186" s="44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50"/>
      <c r="N1186" s="51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422"/>
      <c r="AL1186" s="7"/>
    </row>
    <row r="1187" spans="1:38" ht="15.75" customHeight="1">
      <c r="A1187" s="44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50"/>
      <c r="N1187" s="51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422"/>
      <c r="AL1187" s="7"/>
    </row>
    <row r="1188" spans="1:38" ht="15.75" customHeight="1">
      <c r="A1188" s="44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50"/>
      <c r="N1188" s="51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422"/>
      <c r="AL1188" s="7"/>
    </row>
    <row r="1189" spans="1:38" ht="15.75" customHeight="1">
      <c r="A1189" s="44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50"/>
      <c r="N1189" s="51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422"/>
      <c r="AL1189" s="7"/>
    </row>
    <row r="1190" spans="1:38" ht="15.75" customHeight="1">
      <c r="A1190" s="44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50"/>
      <c r="N1190" s="51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422"/>
      <c r="AL1190" s="7"/>
    </row>
    <row r="1191" spans="1:38" ht="15.75" customHeight="1">
      <c r="A1191" s="44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50"/>
      <c r="N1191" s="51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422"/>
      <c r="AL1191" s="7"/>
    </row>
    <row r="1192" spans="1:38" ht="15.75" customHeight="1">
      <c r="A1192" s="44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50"/>
      <c r="N1192" s="51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422"/>
      <c r="AL1192" s="7"/>
    </row>
    <row r="1193" spans="1:38" ht="15.75" customHeight="1">
      <c r="A1193" s="44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50"/>
      <c r="N1193" s="51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422"/>
      <c r="AL1193" s="7"/>
    </row>
    <row r="1194" spans="1:38" ht="15.75" customHeight="1">
      <c r="A1194" s="44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50"/>
      <c r="N1194" s="51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422"/>
      <c r="AL1194" s="7"/>
    </row>
    <row r="1195" spans="1:38" ht="15.75" customHeight="1">
      <c r="A1195" s="44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50"/>
      <c r="N1195" s="51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422"/>
      <c r="AL1195" s="7"/>
    </row>
    <row r="1196" spans="1:38" ht="15.75" customHeight="1">
      <c r="A1196" s="44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50"/>
      <c r="N1196" s="51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422"/>
      <c r="AL1196" s="7"/>
    </row>
    <row r="1197" spans="1:38" ht="15.75" customHeight="1">
      <c r="A1197" s="44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50"/>
      <c r="N1197" s="51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422"/>
      <c r="AL1197" s="7"/>
    </row>
    <row r="1198" spans="1:38" ht="15.75" customHeight="1">
      <c r="A1198" s="44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50"/>
      <c r="N1198" s="51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422"/>
      <c r="AL1198" s="7"/>
    </row>
    <row r="1199" spans="1:38" ht="15.75" customHeight="1">
      <c r="A1199" s="44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50"/>
      <c r="N1199" s="51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422"/>
      <c r="AL1199" s="7"/>
    </row>
    <row r="1200" spans="1:38" ht="15.75" customHeight="1">
      <c r="A1200" s="44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50"/>
      <c r="N1200" s="51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422"/>
      <c r="AL1200" s="7"/>
    </row>
    <row r="1201" spans="1:38" ht="15.75" customHeight="1">
      <c r="A1201" s="44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50"/>
      <c r="N1201" s="51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422"/>
      <c r="AL1201" s="7"/>
    </row>
    <row r="1202" spans="1:38" ht="15.75" customHeight="1">
      <c r="A1202" s="44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50"/>
      <c r="N1202" s="51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422"/>
      <c r="AL1202" s="7"/>
    </row>
    <row r="1203" spans="1:38" ht="15.75" customHeight="1">
      <c r="A1203" s="44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50"/>
      <c r="N1203" s="51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422"/>
      <c r="AL1203" s="7"/>
    </row>
    <row r="1204" spans="1:38" ht="15.75" customHeight="1">
      <c r="A1204" s="44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50"/>
      <c r="N1204" s="51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422"/>
      <c r="AL1204" s="7"/>
    </row>
    <row r="1205" spans="1:38" ht="15.75" customHeight="1">
      <c r="A1205" s="44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50"/>
      <c r="N1205" s="51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422"/>
      <c r="AL1205" s="7"/>
    </row>
    <row r="1206" spans="1:38" ht="15.75" customHeight="1">
      <c r="A1206" s="44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50"/>
      <c r="N1206" s="51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422"/>
      <c r="AL1206" s="7"/>
    </row>
    <row r="1207" spans="1:38" ht="15.75" customHeight="1">
      <c r="A1207" s="44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50"/>
      <c r="N1207" s="51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422"/>
      <c r="AL1207" s="7"/>
    </row>
    <row r="1208" spans="1:38" ht="15.75" customHeight="1">
      <c r="A1208" s="44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50"/>
      <c r="N1208" s="51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422"/>
      <c r="AL1208" s="7"/>
    </row>
    <row r="1209" spans="1:38" ht="15.75" customHeight="1">
      <c r="A1209" s="44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50"/>
      <c r="N1209" s="51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422"/>
      <c r="AL1209" s="7"/>
    </row>
    <row r="1210" spans="1:38" ht="15.75" customHeight="1">
      <c r="A1210" s="44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50"/>
      <c r="N1210" s="51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422"/>
      <c r="AL1210" s="7"/>
    </row>
    <row r="1211" spans="1:38" ht="15.75" customHeight="1">
      <c r="A1211" s="44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50"/>
      <c r="N1211" s="51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422"/>
      <c r="AL1211" s="7"/>
    </row>
    <row r="1212" spans="1:38" ht="15.75" customHeight="1">
      <c r="A1212" s="44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50"/>
      <c r="N1212" s="51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422"/>
      <c r="AL1212" s="7"/>
    </row>
    <row r="1213" spans="1:38" ht="15.75" customHeight="1">
      <c r="A1213" s="44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50"/>
      <c r="N1213" s="51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422"/>
      <c r="AL1213" s="7"/>
    </row>
    <row r="1214" spans="1:38" ht="15.75" customHeight="1">
      <c r="A1214" s="44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50"/>
      <c r="N1214" s="51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422"/>
      <c r="AL1214" s="7"/>
    </row>
    <row r="1215" spans="1:38" ht="15.75" customHeight="1">
      <c r="A1215" s="44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50"/>
      <c r="N1215" s="51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422"/>
      <c r="AL1215" s="7"/>
    </row>
    <row r="1216" spans="1:38" ht="15.75" customHeight="1">
      <c r="A1216" s="44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50"/>
      <c r="N1216" s="51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422"/>
      <c r="AL1216" s="7"/>
    </row>
    <row r="1217" spans="1:38" ht="15.75" customHeight="1">
      <c r="A1217" s="44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50"/>
      <c r="N1217" s="51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422"/>
      <c r="AL1217" s="7"/>
    </row>
    <row r="1218" spans="1:38" ht="15.75" customHeight="1">
      <c r="A1218" s="44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50"/>
      <c r="N1218" s="51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422"/>
      <c r="AL1218" s="7"/>
    </row>
    <row r="1219" spans="1:38" ht="15.75" customHeight="1">
      <c r="A1219" s="44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50"/>
      <c r="N1219" s="51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422"/>
      <c r="AL1219" s="7"/>
    </row>
    <row r="1220" spans="1:38" ht="15.75" customHeight="1">
      <c r="A1220" s="44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50"/>
      <c r="N1220" s="51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422"/>
      <c r="AL1220" s="7"/>
    </row>
    <row r="1221" spans="1:38" ht="15.75" customHeight="1">
      <c r="A1221" s="44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50"/>
      <c r="N1221" s="51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422"/>
      <c r="AL1221" s="7"/>
    </row>
    <row r="1222" spans="1:38" ht="15.75" customHeight="1">
      <c r="A1222" s="44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50"/>
      <c r="N1222" s="51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422"/>
      <c r="AL1222" s="7"/>
    </row>
    <row r="1223" spans="1:38" ht="15.75" customHeight="1">
      <c r="A1223" s="44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50"/>
      <c r="N1223" s="51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422"/>
      <c r="AL1223" s="7"/>
    </row>
    <row r="1224" spans="1:38" ht="15.75" customHeight="1">
      <c r="A1224" s="44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50"/>
      <c r="N1224" s="51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422"/>
      <c r="AL1224" s="7"/>
    </row>
    <row r="1225" spans="1:38" ht="15.75" customHeight="1">
      <c r="A1225" s="44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50"/>
      <c r="N1225" s="51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422"/>
      <c r="AL1225" s="7"/>
    </row>
    <row r="1226" spans="1:38" ht="15.75" customHeight="1">
      <c r="A1226" s="44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50"/>
      <c r="N1226" s="51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422"/>
      <c r="AL1226" s="7"/>
    </row>
    <row r="1227" spans="1:38" ht="15.75" customHeight="1">
      <c r="A1227" s="44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50"/>
      <c r="N1227" s="51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422"/>
      <c r="AL1227" s="7"/>
    </row>
    <row r="1228" spans="1:38" ht="15.75" customHeight="1">
      <c r="A1228" s="44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50"/>
      <c r="N1228" s="51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422"/>
      <c r="AL1228" s="7"/>
    </row>
    <row r="1229" spans="1:38" ht="15.75" customHeight="1">
      <c r="A1229" s="44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50"/>
      <c r="N1229" s="51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422"/>
      <c r="AL1229" s="7"/>
    </row>
    <row r="1230" spans="1:38" ht="15.75" customHeight="1">
      <c r="A1230" s="44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50"/>
      <c r="N1230" s="51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422"/>
      <c r="AL1230" s="7"/>
    </row>
    <row r="1231" spans="1:38" ht="15.75" customHeight="1">
      <c r="A1231" s="44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50"/>
      <c r="N1231" s="51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422"/>
      <c r="AL1231" s="7"/>
    </row>
    <row r="1232" spans="1:38" ht="15.75" customHeight="1">
      <c r="A1232" s="44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50"/>
      <c r="N1232" s="51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422"/>
      <c r="AL1232" s="7"/>
    </row>
    <row r="1233" spans="1:38" ht="15.75" customHeight="1">
      <c r="A1233" s="44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50"/>
      <c r="N1233" s="51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422"/>
      <c r="AL1233" s="7"/>
    </row>
    <row r="1234" spans="1:38" ht="15.75" customHeight="1">
      <c r="A1234" s="44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50"/>
      <c r="N1234" s="51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422"/>
      <c r="AL1234" s="7"/>
    </row>
    <row r="1235" spans="1:38" ht="15.75" customHeight="1">
      <c r="A1235" s="44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50"/>
      <c r="N1235" s="51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422"/>
      <c r="AL1235" s="7"/>
    </row>
    <row r="1236" spans="1:38" ht="15.75" customHeight="1">
      <c r="A1236" s="44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50"/>
      <c r="N1236" s="51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422"/>
      <c r="AL1236" s="7"/>
    </row>
    <row r="1237" spans="1:38" ht="15.75" customHeight="1">
      <c r="A1237" s="44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50"/>
      <c r="N1237" s="51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422"/>
      <c r="AL1237" s="7"/>
    </row>
    <row r="1238" spans="1:38" ht="15.75" customHeight="1">
      <c r="A1238" s="44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50"/>
      <c r="N1238" s="51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422"/>
      <c r="AL1238" s="7"/>
    </row>
    <row r="1239" spans="1:38" ht="15.75" customHeight="1">
      <c r="A1239" s="44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50"/>
      <c r="N1239" s="51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422"/>
      <c r="AL1239" s="7"/>
    </row>
    <row r="1240" spans="1:38" ht="15.75" customHeight="1">
      <c r="A1240" s="44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50"/>
      <c r="N1240" s="51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422"/>
      <c r="AL1240" s="7"/>
    </row>
    <row r="1241" spans="1:38" ht="15.75" customHeight="1">
      <c r="A1241" s="44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50"/>
      <c r="N1241" s="51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422"/>
      <c r="AL1241" s="7"/>
    </row>
    <row r="1242" spans="1:38" ht="15.75" customHeight="1">
      <c r="A1242" s="44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50"/>
      <c r="N1242" s="51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422"/>
      <c r="AL1242" s="7"/>
    </row>
    <row r="1243" spans="1:38" ht="15.75" customHeight="1">
      <c r="A1243" s="44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50"/>
      <c r="N1243" s="51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422"/>
      <c r="AL1243" s="7"/>
    </row>
    <row r="1244" spans="1:38" ht="15.75" customHeight="1">
      <c r="A1244" s="44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50"/>
      <c r="N1244" s="51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422"/>
      <c r="AL1244" s="7"/>
    </row>
    <row r="1245" spans="1:38" ht="15.75" customHeight="1">
      <c r="A1245" s="44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50"/>
      <c r="N1245" s="51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422"/>
      <c r="AL1245" s="7"/>
    </row>
    <row r="1246" spans="1:38" ht="15.75" customHeight="1">
      <c r="A1246" s="44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50"/>
      <c r="N1246" s="51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422"/>
      <c r="AL1246" s="7"/>
    </row>
    <row r="1247" spans="1:38" ht="15.75" customHeight="1">
      <c r="A1247" s="44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50"/>
      <c r="N1247" s="51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422"/>
      <c r="AL1247" s="7"/>
    </row>
    <row r="1248" spans="1:38" ht="15.75" customHeight="1">
      <c r="A1248" s="44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50"/>
      <c r="N1248" s="51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422"/>
      <c r="AL1248" s="7"/>
    </row>
    <row r="1249" spans="1:38" ht="15.75" customHeight="1">
      <c r="A1249" s="44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50"/>
      <c r="N1249" s="51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422"/>
      <c r="AL1249" s="7"/>
    </row>
    <row r="1250" spans="1:38" ht="15.75" customHeight="1">
      <c r="A1250" s="44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50"/>
      <c r="N1250" s="51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422"/>
      <c r="AL1250" s="7"/>
    </row>
    <row r="1251" spans="1:38" ht="15.75" customHeight="1">
      <c r="A1251" s="44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50"/>
      <c r="N1251" s="51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422"/>
      <c r="AL1251" s="7"/>
    </row>
    <row r="1252" spans="1:38" ht="15.75" customHeight="1">
      <c r="A1252" s="44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50"/>
      <c r="N1252" s="51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422"/>
      <c r="AL1252" s="7"/>
    </row>
    <row r="1253" spans="1:38" ht="15.75" customHeight="1">
      <c r="A1253" s="44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50"/>
      <c r="N1253" s="51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422"/>
      <c r="AL1253" s="7"/>
    </row>
    <row r="1254" spans="1:38" ht="15.75" customHeight="1">
      <c r="A1254" s="44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50"/>
      <c r="N1254" s="51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422"/>
      <c r="AL1254" s="7"/>
    </row>
    <row r="1255" spans="1:38" ht="15.75" customHeight="1">
      <c r="A1255" s="44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50"/>
      <c r="N1255" s="51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422"/>
      <c r="AL1255" s="7"/>
    </row>
    <row r="1256" spans="1:38" ht="15.75" customHeight="1">
      <c r="A1256" s="44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50"/>
      <c r="N1256" s="51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422"/>
      <c r="AL1256" s="7"/>
    </row>
    <row r="1257" spans="1:38" ht="15.75" customHeight="1">
      <c r="A1257" s="44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50"/>
      <c r="N1257" s="51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422"/>
      <c r="AL1257" s="7"/>
    </row>
    <row r="1258" spans="1:38" ht="15.75" customHeight="1">
      <c r="A1258" s="44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50"/>
      <c r="N1258" s="51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422"/>
      <c r="AL1258" s="7"/>
    </row>
    <row r="1259" spans="1:38" ht="15.75" customHeight="1">
      <c r="A1259" s="44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50"/>
      <c r="N1259" s="51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422"/>
      <c r="AL1259" s="7"/>
    </row>
    <row r="1260" spans="1:38" ht="15.75" customHeight="1">
      <c r="A1260" s="44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50"/>
      <c r="N1260" s="51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422"/>
      <c r="AL1260" s="7"/>
    </row>
    <row r="1261" spans="1:38" ht="15.75" customHeight="1">
      <c r="A1261" s="44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50"/>
      <c r="N1261" s="51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422"/>
      <c r="AL1261" s="7"/>
    </row>
    <row r="1262" spans="1:38" ht="15.75" customHeight="1">
      <c r="A1262" s="44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50"/>
      <c r="N1262" s="51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422"/>
      <c r="AL1262" s="7"/>
    </row>
    <row r="1263" spans="1:38" ht="15.75" customHeight="1">
      <c r="A1263" s="44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50"/>
      <c r="N1263" s="51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422"/>
      <c r="AL1263" s="7"/>
    </row>
    <row r="1264" spans="1:38" ht="15.75" customHeight="1">
      <c r="A1264" s="44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50"/>
      <c r="N1264" s="51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422"/>
      <c r="AL1264" s="7"/>
    </row>
    <row r="1265" spans="1:38" ht="15.75" customHeight="1">
      <c r="A1265" s="44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50"/>
      <c r="N1265" s="51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422"/>
      <c r="AL1265" s="7"/>
    </row>
    <row r="1266" spans="1:38" ht="15.75" customHeight="1">
      <c r="A1266" s="44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50"/>
      <c r="N1266" s="51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422"/>
      <c r="AL1266" s="7"/>
    </row>
    <row r="1267" spans="1:38" ht="15.75" customHeight="1">
      <c r="A1267" s="44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50"/>
      <c r="N1267" s="51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422"/>
      <c r="AL1267" s="7"/>
    </row>
    <row r="1268" spans="1:38" ht="15.75" customHeight="1">
      <c r="A1268" s="44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50"/>
      <c r="N1268" s="51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422"/>
      <c r="AL1268" s="7"/>
    </row>
    <row r="1269" spans="1:38" ht="15.75" customHeight="1">
      <c r="A1269" s="44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50"/>
      <c r="N1269" s="51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422"/>
      <c r="AL1269" s="7"/>
    </row>
    <row r="1270" spans="1:38" ht="15.75" customHeight="1">
      <c r="A1270" s="44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50"/>
      <c r="N1270" s="51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422"/>
      <c r="AL1270" s="7"/>
    </row>
    <row r="1271" spans="1:38" ht="15.75" customHeight="1">
      <c r="A1271" s="44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50"/>
      <c r="N1271" s="51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422"/>
      <c r="AL1271" s="7"/>
    </row>
    <row r="1272" spans="1:38" ht="15.75" customHeight="1">
      <c r="A1272" s="44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50"/>
      <c r="N1272" s="51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422"/>
      <c r="AL1272" s="7"/>
    </row>
    <row r="1273" spans="1:38" ht="15.75" customHeight="1">
      <c r="A1273" s="44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50"/>
      <c r="N1273" s="51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422"/>
      <c r="AL1273" s="7"/>
    </row>
    <row r="1274" spans="1:38" ht="15.75" customHeight="1">
      <c r="A1274" s="44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50"/>
      <c r="N1274" s="51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422"/>
      <c r="AL1274" s="7"/>
    </row>
    <row r="1275" spans="1:38" ht="15.75" customHeight="1">
      <c r="A1275" s="44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50"/>
      <c r="N1275" s="51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422"/>
      <c r="AL1275" s="7"/>
    </row>
    <row r="1276" spans="1:38" ht="15.75" customHeight="1">
      <c r="A1276" s="44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50"/>
      <c r="N1276" s="51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422"/>
      <c r="AL1276" s="7"/>
    </row>
    <row r="1277" spans="1:38" ht="15.75" customHeight="1">
      <c r="A1277" s="44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50"/>
      <c r="N1277" s="51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422"/>
      <c r="AL1277" s="7"/>
    </row>
    <row r="1278" spans="1:38" ht="15.75" customHeight="1">
      <c r="A1278" s="44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50"/>
      <c r="N1278" s="51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422"/>
      <c r="AL1278" s="7"/>
    </row>
    <row r="1279" spans="1:38" ht="15.75" customHeight="1">
      <c r="A1279" s="44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50"/>
      <c r="N1279" s="51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422"/>
      <c r="AL1279" s="7"/>
    </row>
    <row r="1280" spans="1:38" ht="15.75" customHeight="1">
      <c r="A1280" s="44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50"/>
      <c r="N1280" s="51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422"/>
      <c r="AL1280" s="7"/>
    </row>
    <row r="1281" spans="1:38" ht="15.75" customHeight="1">
      <c r="A1281" s="44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50"/>
      <c r="N1281" s="51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422"/>
      <c r="AL1281" s="7"/>
    </row>
    <row r="1282" spans="1:38" ht="15.75" customHeight="1">
      <c r="A1282" s="44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50"/>
      <c r="N1282" s="51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422"/>
      <c r="AL1282" s="7"/>
    </row>
    <row r="1283" spans="1:38" ht="15.75" customHeight="1">
      <c r="A1283" s="44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50"/>
      <c r="N1283" s="51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422"/>
      <c r="AL1283" s="7"/>
    </row>
    <row r="1284" spans="1:38" ht="15.75" customHeight="1">
      <c r="A1284" s="44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50"/>
      <c r="N1284" s="51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422"/>
      <c r="AL1284" s="7"/>
    </row>
    <row r="1285" spans="1:38" ht="15.75" customHeight="1">
      <c r="A1285" s="44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50"/>
      <c r="N1285" s="51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422"/>
      <c r="AL1285" s="7"/>
    </row>
    <row r="1286" spans="1:38" ht="15.75" customHeight="1">
      <c r="A1286" s="44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50"/>
      <c r="N1286" s="51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422"/>
      <c r="AL1286" s="7"/>
    </row>
    <row r="1287" spans="1:38" ht="15.75" customHeight="1">
      <c r="A1287" s="44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50"/>
      <c r="N1287" s="51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422"/>
      <c r="AL1287" s="7"/>
    </row>
    <row r="1288" spans="1:38" ht="15.75" customHeight="1">
      <c r="A1288" s="44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50"/>
      <c r="N1288" s="51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422"/>
      <c r="AL1288" s="7"/>
    </row>
    <row r="1289" spans="1:38" ht="15.75" customHeight="1">
      <c r="A1289" s="44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50"/>
      <c r="N1289" s="51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422"/>
      <c r="AL1289" s="7"/>
    </row>
    <row r="1290" spans="1:38" ht="15.75" customHeight="1">
      <c r="A1290" s="44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50"/>
      <c r="N1290" s="51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422"/>
      <c r="AL1290" s="7"/>
    </row>
    <row r="1291" spans="1:38" ht="15.75" customHeight="1">
      <c r="A1291" s="44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50"/>
      <c r="N1291" s="51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422"/>
      <c r="AL1291" s="7"/>
    </row>
    <row r="1292" spans="1:38" ht="15.75" customHeight="1">
      <c r="A1292" s="44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50"/>
      <c r="N1292" s="51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422"/>
      <c r="AL1292" s="7"/>
    </row>
    <row r="1293" spans="1:38" ht="15.75" customHeight="1">
      <c r="A1293" s="44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50"/>
      <c r="N1293" s="51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422"/>
      <c r="AL1293" s="7"/>
    </row>
    <row r="1294" spans="1:38" ht="15.75" customHeight="1">
      <c r="A1294" s="44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50"/>
      <c r="N1294" s="51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422"/>
      <c r="AL1294" s="7"/>
    </row>
    <row r="1295" spans="1:38" ht="15.75" customHeight="1">
      <c r="A1295" s="44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50"/>
      <c r="N1295" s="51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422"/>
      <c r="AL1295" s="7"/>
    </row>
    <row r="1296" spans="1:38" ht="15.75" customHeight="1">
      <c r="A1296" s="44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50"/>
      <c r="N1296" s="51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422"/>
      <c r="AL1296" s="7"/>
    </row>
    <row r="1297" spans="1:38" ht="15.75" customHeight="1">
      <c r="A1297" s="44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50"/>
      <c r="N1297" s="51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422"/>
      <c r="AL1297" s="7"/>
    </row>
    <row r="1298" spans="1:38" ht="15.75" customHeight="1">
      <c r="A1298" s="44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50"/>
      <c r="N1298" s="51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422"/>
      <c r="AL1298" s="7"/>
    </row>
    <row r="1299" spans="1:38" ht="15.75" customHeight="1">
      <c r="A1299" s="44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50"/>
      <c r="N1299" s="51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422"/>
      <c r="AL1299" s="7"/>
    </row>
    <row r="1300" spans="1:38" ht="15.75" customHeight="1">
      <c r="A1300" s="44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50"/>
      <c r="N1300" s="51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422"/>
      <c r="AL1300" s="7"/>
    </row>
    <row r="1301" spans="1:38" ht="15.75" customHeight="1">
      <c r="A1301" s="44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50"/>
      <c r="N1301" s="51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422"/>
      <c r="AL1301" s="7"/>
    </row>
    <row r="1302" spans="1:38" ht="15.75" customHeight="1">
      <c r="A1302" s="44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50"/>
      <c r="N1302" s="51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422"/>
      <c r="AL1302" s="7"/>
    </row>
    <row r="1303" spans="1:38" ht="15.75" customHeight="1">
      <c r="A1303" s="44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50"/>
      <c r="N1303" s="51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422"/>
      <c r="AL1303" s="7"/>
    </row>
    <row r="1304" spans="1:38" ht="15.75" customHeight="1">
      <c r="A1304" s="44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50"/>
      <c r="N1304" s="51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422"/>
      <c r="AL1304" s="7"/>
    </row>
    <row r="1305" spans="1:38" ht="15.75" customHeight="1">
      <c r="A1305" s="44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50"/>
      <c r="N1305" s="51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422"/>
      <c r="AL1305" s="7"/>
    </row>
    <row r="1306" spans="1:38" ht="15.75" customHeight="1">
      <c r="A1306" s="44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50"/>
      <c r="N1306" s="51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422"/>
      <c r="AL1306" s="7"/>
    </row>
    <row r="1307" spans="1:38" ht="15.75" customHeight="1">
      <c r="A1307" s="44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50"/>
      <c r="N1307" s="51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422"/>
      <c r="AL1307" s="7"/>
    </row>
    <row r="1308" spans="1:38" ht="15.75" customHeight="1">
      <c r="A1308" s="44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50"/>
      <c r="N1308" s="51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422"/>
      <c r="AL1308" s="7"/>
    </row>
    <row r="1309" spans="1:38" ht="15.75" customHeight="1">
      <c r="A1309" s="44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50"/>
      <c r="N1309" s="51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422"/>
      <c r="AL1309" s="7"/>
    </row>
    <row r="1310" spans="1:38" ht="15.75" customHeight="1">
      <c r="A1310" s="44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50"/>
      <c r="N1310" s="51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422"/>
      <c r="AL1310" s="7"/>
    </row>
  </sheetData>
  <mergeCells count="1395">
    <mergeCell ref="H390:H391"/>
    <mergeCell ref="I390:I391"/>
    <mergeCell ref="J390:J391"/>
    <mergeCell ref="H439:H440"/>
    <mergeCell ref="I439:I440"/>
    <mergeCell ref="J439:J440"/>
    <mergeCell ref="H453:H454"/>
    <mergeCell ref="I453:I454"/>
    <mergeCell ref="J453:J454"/>
    <mergeCell ref="H500:H501"/>
    <mergeCell ref="I500:I501"/>
    <mergeCell ref="J500:J501"/>
    <mergeCell ref="H511:H512"/>
    <mergeCell ref="I511:I512"/>
    <mergeCell ref="J511:J512"/>
    <mergeCell ref="H523:H524"/>
    <mergeCell ref="I523:I524"/>
    <mergeCell ref="J523:J524"/>
    <mergeCell ref="A438:M438"/>
    <mergeCell ref="A441:M441"/>
    <mergeCell ref="B442:B446"/>
    <mergeCell ref="L442:L446"/>
    <mergeCell ref="M442:M446"/>
    <mergeCell ref="M456:M489"/>
    <mergeCell ref="B417:B420"/>
    <mergeCell ref="B421:B424"/>
    <mergeCell ref="B425:B428"/>
    <mergeCell ref="A409:A416"/>
    <mergeCell ref="A417:A424"/>
    <mergeCell ref="A425:A432"/>
    <mergeCell ref="I425:I428"/>
    <mergeCell ref="I429:I432"/>
    <mergeCell ref="H21:H22"/>
    <mergeCell ref="J21:J22"/>
    <mergeCell ref="A252:B252"/>
    <mergeCell ref="H251:H252"/>
    <mergeCell ref="I251:I252"/>
    <mergeCell ref="J251:J252"/>
    <mergeCell ref="H262:H263"/>
    <mergeCell ref="I262:I263"/>
    <mergeCell ref="H273:H274"/>
    <mergeCell ref="I273:I274"/>
    <mergeCell ref="J273:J274"/>
    <mergeCell ref="H324:H325"/>
    <mergeCell ref="I324:I325"/>
    <mergeCell ref="J324:J325"/>
    <mergeCell ref="H335:H336"/>
    <mergeCell ref="I335:I336"/>
    <mergeCell ref="J335:J336"/>
    <mergeCell ref="I21:I22"/>
    <mergeCell ref="J262:J263"/>
    <mergeCell ref="H265:H268"/>
    <mergeCell ref="I265:I268"/>
    <mergeCell ref="B132:B135"/>
    <mergeCell ref="I132:I135"/>
    <mergeCell ref="B80:B83"/>
    <mergeCell ref="B88:B91"/>
    <mergeCell ref="B92:B95"/>
    <mergeCell ref="B96:B99"/>
    <mergeCell ref="A200:A215"/>
    <mergeCell ref="A184:A199"/>
    <mergeCell ref="B184:B187"/>
    <mergeCell ref="B188:B191"/>
    <mergeCell ref="B192:B195"/>
    <mergeCell ref="A4:AK4"/>
    <mergeCell ref="G327:G331"/>
    <mergeCell ref="N520:AK520"/>
    <mergeCell ref="A522:M522"/>
    <mergeCell ref="N522:AK522"/>
    <mergeCell ref="A525:M525"/>
    <mergeCell ref="N525:AK525"/>
    <mergeCell ref="A456:A463"/>
    <mergeCell ref="C456:C495"/>
    <mergeCell ref="D456:D495"/>
    <mergeCell ref="E456:E495"/>
    <mergeCell ref="F456:F495"/>
    <mergeCell ref="B460:B463"/>
    <mergeCell ref="I460:I463"/>
    <mergeCell ref="A464:A471"/>
    <mergeCell ref="B464:B467"/>
    <mergeCell ref="I464:I467"/>
    <mergeCell ref="B468:B471"/>
    <mergeCell ref="I468:I471"/>
    <mergeCell ref="A472:A479"/>
    <mergeCell ref="B472:B475"/>
    <mergeCell ref="I472:I475"/>
    <mergeCell ref="B476:B479"/>
    <mergeCell ref="I476:I479"/>
    <mergeCell ref="A480:A487"/>
    <mergeCell ref="B480:B483"/>
    <mergeCell ref="I480:I483"/>
    <mergeCell ref="B484:B487"/>
    <mergeCell ref="I484:I487"/>
    <mergeCell ref="A488:A495"/>
    <mergeCell ref="W338:W349"/>
    <mergeCell ref="I244:I247"/>
    <mergeCell ref="AK276:AK283"/>
    <mergeCell ref="A275:AK275"/>
    <mergeCell ref="X276:X283"/>
    <mergeCell ref="Y276:Y283"/>
    <mergeCell ref="Z276:Z283"/>
    <mergeCell ref="AA276:AA283"/>
    <mergeCell ref="AB276:AB283"/>
    <mergeCell ref="AC276:AC283"/>
    <mergeCell ref="AE265:AE268"/>
    <mergeCell ref="AF265:AF268"/>
    <mergeCell ref="X265:X268"/>
    <mergeCell ref="A271:B271"/>
    <mergeCell ref="A273:B273"/>
    <mergeCell ref="A274:B274"/>
    <mergeCell ref="C276:C283"/>
    <mergeCell ref="D276:D283"/>
    <mergeCell ref="AG265:AG268"/>
    <mergeCell ref="AH265:AH268"/>
    <mergeCell ref="AE276:AE283"/>
    <mergeCell ref="AK265:AK268"/>
    <mergeCell ref="N276:N283"/>
    <mergeCell ref="E276:E283"/>
    <mergeCell ref="F276:F283"/>
    <mergeCell ref="K276:K283"/>
    <mergeCell ref="L276:L283"/>
    <mergeCell ref="AI265:AI268"/>
    <mergeCell ref="AJ265:AJ268"/>
    <mergeCell ref="M265:M268"/>
    <mergeCell ref="N265:N268"/>
    <mergeCell ref="E265:E268"/>
    <mergeCell ref="F265:F268"/>
    <mergeCell ref="G265:G268"/>
    <mergeCell ref="T350:T361"/>
    <mergeCell ref="C362:C373"/>
    <mergeCell ref="D362:D373"/>
    <mergeCell ref="E362:E373"/>
    <mergeCell ref="F362:F373"/>
    <mergeCell ref="P350:P361"/>
    <mergeCell ref="Q350:Q361"/>
    <mergeCell ref="R350:R361"/>
    <mergeCell ref="S350:S361"/>
    <mergeCell ref="O350:O361"/>
    <mergeCell ref="C350:C361"/>
    <mergeCell ref="D350:D361"/>
    <mergeCell ref="E350:E361"/>
    <mergeCell ref="F350:F361"/>
    <mergeCell ref="K350:K361"/>
    <mergeCell ref="L350:L361"/>
    <mergeCell ref="M350:M361"/>
    <mergeCell ref="N350:N361"/>
    <mergeCell ref="N362:N373"/>
    <mergeCell ref="O362:O373"/>
    <mergeCell ref="I350:I355"/>
    <mergeCell ref="I356:I361"/>
    <mergeCell ref="I362:I367"/>
    <mergeCell ref="I368:I373"/>
    <mergeCell ref="Y362:Y373"/>
    <mergeCell ref="Z362:Z373"/>
    <mergeCell ref="R362:R373"/>
    <mergeCell ref="S362:S373"/>
    <mergeCell ref="T362:T373"/>
    <mergeCell ref="U362:U373"/>
    <mergeCell ref="V362:V373"/>
    <mergeCell ref="W362:W373"/>
    <mergeCell ref="AD374:AD385"/>
    <mergeCell ref="AE374:AE385"/>
    <mergeCell ref="AF374:AF385"/>
    <mergeCell ref="AK374:AK385"/>
    <mergeCell ref="R374:R385"/>
    <mergeCell ref="S374:S385"/>
    <mergeCell ref="T374:T385"/>
    <mergeCell ref="U374:U385"/>
    <mergeCell ref="V374:V385"/>
    <mergeCell ref="AG374:AG385"/>
    <mergeCell ref="AH374:AH385"/>
    <mergeCell ref="AI374:AI385"/>
    <mergeCell ref="AJ374:AJ385"/>
    <mergeCell ref="W374:W385"/>
    <mergeCell ref="X374:X385"/>
    <mergeCell ref="Y374:Y385"/>
    <mergeCell ref="Z374:Z385"/>
    <mergeCell ref="AA374:AA385"/>
    <mergeCell ref="AB374:AB385"/>
    <mergeCell ref="AC374:AC385"/>
    <mergeCell ref="U350:U361"/>
    <mergeCell ref="V350:V361"/>
    <mergeCell ref="W350:W361"/>
    <mergeCell ref="X350:X361"/>
    <mergeCell ref="Y350:Y361"/>
    <mergeCell ref="Z350:Z361"/>
    <mergeCell ref="AA350:AA361"/>
    <mergeCell ref="R393:R400"/>
    <mergeCell ref="N392:AK392"/>
    <mergeCell ref="A392:M392"/>
    <mergeCell ref="E393:E400"/>
    <mergeCell ref="F393:F400"/>
    <mergeCell ref="K393:K400"/>
    <mergeCell ref="A362:A373"/>
    <mergeCell ref="A350:A361"/>
    <mergeCell ref="B362:B367"/>
    <mergeCell ref="B368:B373"/>
    <mergeCell ref="X362:X373"/>
    <mergeCell ref="AH362:AH373"/>
    <mergeCell ref="AF393:AF400"/>
    <mergeCell ref="AG393:AG400"/>
    <mergeCell ref="Y393:Y400"/>
    <mergeCell ref="O393:O400"/>
    <mergeCell ref="AH393:AH400"/>
    <mergeCell ref="N387:AK387"/>
    <mergeCell ref="AI362:AI373"/>
    <mergeCell ref="AA362:AA373"/>
    <mergeCell ref="AB362:AB373"/>
    <mergeCell ref="AC362:AC373"/>
    <mergeCell ref="AD362:AD373"/>
    <mergeCell ref="AE362:AE373"/>
    <mergeCell ref="AF362:AF373"/>
    <mergeCell ref="AB350:AB361"/>
    <mergeCell ref="AC350:AC361"/>
    <mergeCell ref="AJ350:AJ361"/>
    <mergeCell ref="AJ362:AJ373"/>
    <mergeCell ref="AK362:AK373"/>
    <mergeCell ref="AD350:AD361"/>
    <mergeCell ref="AE350:AE361"/>
    <mergeCell ref="AF350:AF361"/>
    <mergeCell ref="AG350:AG361"/>
    <mergeCell ref="AH350:AH361"/>
    <mergeCell ref="AI350:AI361"/>
    <mergeCell ref="AK350:AK361"/>
    <mergeCell ref="G387:M387"/>
    <mergeCell ref="A389:M389"/>
    <mergeCell ref="P362:P373"/>
    <mergeCell ref="Q362:Q373"/>
    <mergeCell ref="K362:K373"/>
    <mergeCell ref="L362:L373"/>
    <mergeCell ref="M362:M373"/>
    <mergeCell ref="AG362:AG373"/>
    <mergeCell ref="K374:K385"/>
    <mergeCell ref="L374:L385"/>
    <mergeCell ref="M374:M385"/>
    <mergeCell ref="N374:N385"/>
    <mergeCell ref="O374:O385"/>
    <mergeCell ref="N389:AK389"/>
    <mergeCell ref="P374:P385"/>
    <mergeCell ref="Q374:Q385"/>
    <mergeCell ref="C374:C385"/>
    <mergeCell ref="D374:D385"/>
    <mergeCell ref="E374:E385"/>
    <mergeCell ref="F374:F385"/>
    <mergeCell ref="AK393:AK400"/>
    <mergeCell ref="AB393:AB400"/>
    <mergeCell ref="AC393:AC400"/>
    <mergeCell ref="AD393:AD400"/>
    <mergeCell ref="AE393:AE400"/>
    <mergeCell ref="W431:W434"/>
    <mergeCell ref="X431:X434"/>
    <mergeCell ref="Y431:Y434"/>
    <mergeCell ref="Z431:Z434"/>
    <mergeCell ref="AA431:AA434"/>
    <mergeCell ref="AB431:AB434"/>
    <mergeCell ref="AC431:AC434"/>
    <mergeCell ref="AK431:AK434"/>
    <mergeCell ref="M393:M400"/>
    <mergeCell ref="N393:N400"/>
    <mergeCell ref="P393:P400"/>
    <mergeCell ref="Q393:Q400"/>
    <mergeCell ref="AI393:AI400"/>
    <mergeCell ref="AJ393:AJ400"/>
    <mergeCell ref="AD431:AD434"/>
    <mergeCell ref="AE431:AE434"/>
    <mergeCell ref="AF431:AF434"/>
    <mergeCell ref="AG431:AG434"/>
    <mergeCell ref="AH431:AH434"/>
    <mergeCell ref="AI431:AI434"/>
    <mergeCell ref="AJ431:AJ434"/>
    <mergeCell ref="Z393:Z400"/>
    <mergeCell ref="AA393:AA400"/>
    <mergeCell ref="S393:S400"/>
    <mergeCell ref="T393:T400"/>
    <mergeCell ref="U393:U400"/>
    <mergeCell ref="V393:V400"/>
    <mergeCell ref="W393:W400"/>
    <mergeCell ref="X393:X400"/>
    <mergeCell ref="D393:D400"/>
    <mergeCell ref="L393:L400"/>
    <mergeCell ref="I374:I379"/>
    <mergeCell ref="I380:I385"/>
    <mergeCell ref="I393:I396"/>
    <mergeCell ref="I397:I400"/>
    <mergeCell ref="N431:N434"/>
    <mergeCell ref="O431:O434"/>
    <mergeCell ref="A436:M436"/>
    <mergeCell ref="P431:P434"/>
    <mergeCell ref="Q431:Q434"/>
    <mergeCell ref="R431:R434"/>
    <mergeCell ref="S431:S434"/>
    <mergeCell ref="T431:T434"/>
    <mergeCell ref="U431:U434"/>
    <mergeCell ref="N436:AK436"/>
    <mergeCell ref="V431:V434"/>
    <mergeCell ref="B429:B432"/>
    <mergeCell ref="C401:C408"/>
    <mergeCell ref="F425:F432"/>
    <mergeCell ref="F417:F424"/>
    <mergeCell ref="F409:F416"/>
    <mergeCell ref="F401:F408"/>
    <mergeCell ref="C417:C424"/>
    <mergeCell ref="I401:I404"/>
    <mergeCell ref="I405:I408"/>
    <mergeCell ref="I409:I412"/>
    <mergeCell ref="I413:I416"/>
    <mergeCell ref="I417:I420"/>
    <mergeCell ref="I421:I424"/>
    <mergeCell ref="N441:AK441"/>
    <mergeCell ref="AB514:AB518"/>
    <mergeCell ref="AC514:AC518"/>
    <mergeCell ref="U514:U518"/>
    <mergeCell ref="V514:V518"/>
    <mergeCell ref="N438:AK438"/>
    <mergeCell ref="B488:B491"/>
    <mergeCell ref="I488:I491"/>
    <mergeCell ref="B492:B495"/>
    <mergeCell ref="I492:I495"/>
    <mergeCell ref="AB442:AB446"/>
    <mergeCell ref="AC442:AC446"/>
    <mergeCell ref="AD442:AD446"/>
    <mergeCell ref="AE442:AE446"/>
    <mergeCell ref="AF442:AF446"/>
    <mergeCell ref="AA503:AA506"/>
    <mergeCell ref="M503:M506"/>
    <mergeCell ref="AB503:AB506"/>
    <mergeCell ref="L503:L506"/>
    <mergeCell ref="U442:U446"/>
    <mergeCell ref="V442:V446"/>
    <mergeCell ref="W442:W446"/>
    <mergeCell ref="X442:X446"/>
    <mergeCell ref="Y456:Y489"/>
    <mergeCell ref="Q456:Q489"/>
    <mergeCell ref="E503:E506"/>
    <mergeCell ref="F503:F506"/>
    <mergeCell ref="L456:L489"/>
    <mergeCell ref="H516:H517"/>
    <mergeCell ref="N452:AK452"/>
    <mergeCell ref="A455:M455"/>
    <mergeCell ref="N455:AK455"/>
    <mergeCell ref="P456:P489"/>
    <mergeCell ref="N497:AK497"/>
    <mergeCell ref="N442:N446"/>
    <mergeCell ref="O442:O446"/>
    <mergeCell ref="P442:P446"/>
    <mergeCell ref="Q442:Q446"/>
    <mergeCell ref="Y514:Y518"/>
    <mergeCell ref="Z514:Z518"/>
    <mergeCell ref="AA514:AA518"/>
    <mergeCell ref="AG442:AG446"/>
    <mergeCell ref="AH442:AH446"/>
    <mergeCell ref="Z442:Z446"/>
    <mergeCell ref="AA442:AA446"/>
    <mergeCell ref="AG514:AG518"/>
    <mergeCell ref="R456:R489"/>
    <mergeCell ref="S456:S489"/>
    <mergeCell ref="T456:T489"/>
    <mergeCell ref="U456:U489"/>
    <mergeCell ref="V456:V489"/>
    <mergeCell ref="W456:W489"/>
    <mergeCell ref="N456:N489"/>
    <mergeCell ref="O456:O489"/>
    <mergeCell ref="R442:R446"/>
    <mergeCell ref="AI442:AI446"/>
    <mergeCell ref="AJ442:AJ446"/>
    <mergeCell ref="AK442:AK446"/>
    <mergeCell ref="S442:S446"/>
    <mergeCell ref="T442:T446"/>
    <mergeCell ref="N499:AK499"/>
    <mergeCell ref="Y442:Y446"/>
    <mergeCell ref="X456:X489"/>
    <mergeCell ref="N514:N518"/>
    <mergeCell ref="O514:O518"/>
    <mergeCell ref="AD514:AD518"/>
    <mergeCell ref="AE514:AE518"/>
    <mergeCell ref="AF514:AF518"/>
    <mergeCell ref="AI514:AI518"/>
    <mergeCell ref="AJ514:AJ518"/>
    <mergeCell ref="AK514:AK518"/>
    <mergeCell ref="AK503:AK506"/>
    <mergeCell ref="Z456:Z489"/>
    <mergeCell ref="AA456:AA489"/>
    <mergeCell ref="AB456:AB489"/>
    <mergeCell ref="AC456:AC489"/>
    <mergeCell ref="AD456:AD489"/>
    <mergeCell ref="AE456:AE489"/>
    <mergeCell ref="AF456:AF489"/>
    <mergeCell ref="N502:AK502"/>
    <mergeCell ref="N450:AK450"/>
    <mergeCell ref="AH503:AH506"/>
    <mergeCell ref="AI503:AI506"/>
    <mergeCell ref="AJ503:AJ506"/>
    <mergeCell ref="Y503:Y506"/>
    <mergeCell ref="Z503:Z506"/>
    <mergeCell ref="T514:T518"/>
    <mergeCell ref="W514:W518"/>
    <mergeCell ref="X514:X518"/>
    <mergeCell ref="B516:B518"/>
    <mergeCell ref="B514:B515"/>
    <mergeCell ref="H514:H515"/>
    <mergeCell ref="I514:I515"/>
    <mergeCell ref="J514:J515"/>
    <mergeCell ref="J516:J518"/>
    <mergeCell ref="T503:T506"/>
    <mergeCell ref="U503:U506"/>
    <mergeCell ref="V503:V506"/>
    <mergeCell ref="W503:W506"/>
    <mergeCell ref="A510:M510"/>
    <mergeCell ref="N503:N506"/>
    <mergeCell ref="O503:O506"/>
    <mergeCell ref="P503:P506"/>
    <mergeCell ref="Q503:Q506"/>
    <mergeCell ref="R503:R506"/>
    <mergeCell ref="S503:S506"/>
    <mergeCell ref="N508:AK508"/>
    <mergeCell ref="AG456:AG489"/>
    <mergeCell ref="AH456:AH489"/>
    <mergeCell ref="AI456:AI489"/>
    <mergeCell ref="AJ456:AJ489"/>
    <mergeCell ref="AK456:AK489"/>
    <mergeCell ref="B456:B459"/>
    <mergeCell ref="A497:M497"/>
    <mergeCell ref="AH514:AH518"/>
    <mergeCell ref="G503:G506"/>
    <mergeCell ref="A513:M513"/>
    <mergeCell ref="N513:AK513"/>
    <mergeCell ref="N510:AK510"/>
    <mergeCell ref="AC503:AC506"/>
    <mergeCell ref="AD503:AD506"/>
    <mergeCell ref="AE503:AE506"/>
    <mergeCell ref="AF503:AF506"/>
    <mergeCell ref="AG503:AG506"/>
    <mergeCell ref="F514:F518"/>
    <mergeCell ref="G514:G518"/>
    <mergeCell ref="K514:K518"/>
    <mergeCell ref="L514:L518"/>
    <mergeCell ref="M514:M518"/>
    <mergeCell ref="X503:X506"/>
    <mergeCell ref="A514:A518"/>
    <mergeCell ref="C514:C518"/>
    <mergeCell ref="D514:D518"/>
    <mergeCell ref="E514:E518"/>
    <mergeCell ref="K503:K506"/>
    <mergeCell ref="P514:P518"/>
    <mergeCell ref="Q514:Q518"/>
    <mergeCell ref="R514:R518"/>
    <mergeCell ref="S514:S518"/>
    <mergeCell ref="AK254:AK257"/>
    <mergeCell ref="A259:AK259"/>
    <mergeCell ref="A261:AK261"/>
    <mergeCell ref="A264:AK264"/>
    <mergeCell ref="M254:M257"/>
    <mergeCell ref="N254:N257"/>
    <mergeCell ref="O254:O257"/>
    <mergeCell ref="P254:P257"/>
    <mergeCell ref="Q254:Q257"/>
    <mergeCell ref="R254:R257"/>
    <mergeCell ref="S254:S257"/>
    <mergeCell ref="T254:T257"/>
    <mergeCell ref="U254:U257"/>
    <mergeCell ref="AJ254:AJ257"/>
    <mergeCell ref="A254:A257"/>
    <mergeCell ref="B254:B257"/>
    <mergeCell ref="C254:C257"/>
    <mergeCell ref="D254:D257"/>
    <mergeCell ref="A260:B260"/>
    <mergeCell ref="A262:B262"/>
    <mergeCell ref="A263:B263"/>
    <mergeCell ref="J254:J256"/>
    <mergeCell ref="AH254:AH257"/>
    <mergeCell ref="AI254:AI257"/>
    <mergeCell ref="E254:E257"/>
    <mergeCell ref="F254:F257"/>
    <mergeCell ref="G254:G257"/>
    <mergeCell ref="H254:H257"/>
    <mergeCell ref="I254:I257"/>
    <mergeCell ref="K254:K257"/>
    <mergeCell ref="L254:L257"/>
    <mergeCell ref="V254:V257"/>
    <mergeCell ref="K265:K268"/>
    <mergeCell ref="L265:L268"/>
    <mergeCell ref="AG276:AG283"/>
    <mergeCell ref="AH276:AH283"/>
    <mergeCell ref="AI276:AI283"/>
    <mergeCell ref="AJ276:AJ283"/>
    <mergeCell ref="I280:I283"/>
    <mergeCell ref="O276:O283"/>
    <mergeCell ref="P276:P283"/>
    <mergeCell ref="Q276:Q283"/>
    <mergeCell ref="R276:R283"/>
    <mergeCell ref="S276:S283"/>
    <mergeCell ref="T276:T283"/>
    <mergeCell ref="U276:U283"/>
    <mergeCell ref="AD276:AD283"/>
    <mergeCell ref="U265:U268"/>
    <mergeCell ref="K290:K291"/>
    <mergeCell ref="L290:L291"/>
    <mergeCell ref="Q290:Q291"/>
    <mergeCell ref="R290:R291"/>
    <mergeCell ref="S290:S291"/>
    <mergeCell ref="T290:T291"/>
    <mergeCell ref="U290:U291"/>
    <mergeCell ref="V290:V291"/>
    <mergeCell ref="AD290:AD291"/>
    <mergeCell ref="AE290:AE291"/>
    <mergeCell ref="AF290:AF291"/>
    <mergeCell ref="AG290:AG291"/>
    <mergeCell ref="AH290:AH291"/>
    <mergeCell ref="AI290:AI291"/>
    <mergeCell ref="AF276:AF283"/>
    <mergeCell ref="V265:V268"/>
    <mergeCell ref="W265:W268"/>
    <mergeCell ref="O265:O268"/>
    <mergeCell ref="P265:P268"/>
    <mergeCell ref="Q265:Q268"/>
    <mergeCell ref="R265:R268"/>
    <mergeCell ref="S265:S268"/>
    <mergeCell ref="Z290:Z291"/>
    <mergeCell ref="AA290:AA291"/>
    <mergeCell ref="AB290:AB291"/>
    <mergeCell ref="AC290:AC291"/>
    <mergeCell ref="M290:M291"/>
    <mergeCell ref="N290:N291"/>
    <mergeCell ref="O290:O291"/>
    <mergeCell ref="P290:P291"/>
    <mergeCell ref="T265:T268"/>
    <mergeCell ref="A270:AK270"/>
    <mergeCell ref="AF304:AF307"/>
    <mergeCell ref="AG304:AG307"/>
    <mergeCell ref="Y304:Y307"/>
    <mergeCell ref="Z304:Z307"/>
    <mergeCell ref="AA304:AA307"/>
    <mergeCell ref="AB304:AB307"/>
    <mergeCell ref="AC304:AC307"/>
    <mergeCell ref="AD304:AD307"/>
    <mergeCell ref="AE304:AE307"/>
    <mergeCell ref="V296:V299"/>
    <mergeCell ref="X304:X307"/>
    <mergeCell ref="W254:W257"/>
    <mergeCell ref="X254:X257"/>
    <mergeCell ref="Y254:Y257"/>
    <mergeCell ref="Z254:Z257"/>
    <mergeCell ref="AA254:AA257"/>
    <mergeCell ref="AB254:AB257"/>
    <mergeCell ref="AC254:AC257"/>
    <mergeCell ref="AD254:AD257"/>
    <mergeCell ref="AE254:AE257"/>
    <mergeCell ref="AF254:AF257"/>
    <mergeCell ref="AG254:AG257"/>
    <mergeCell ref="Z265:Z268"/>
    <mergeCell ref="AA265:AA268"/>
    <mergeCell ref="AB265:AB268"/>
    <mergeCell ref="AC265:AC268"/>
    <mergeCell ref="AD265:AD268"/>
    <mergeCell ref="V276:V283"/>
    <mergeCell ref="W276:W283"/>
    <mergeCell ref="Y265:Y268"/>
    <mergeCell ref="A272:AK272"/>
    <mergeCell ref="M276:M283"/>
    <mergeCell ref="N100:N103"/>
    <mergeCell ref="O100:O103"/>
    <mergeCell ref="M180:M183"/>
    <mergeCell ref="N180:N183"/>
    <mergeCell ref="I228:I231"/>
    <mergeCell ref="K228:K231"/>
    <mergeCell ref="L228:L231"/>
    <mergeCell ref="M228:M231"/>
    <mergeCell ref="Q228:Q231"/>
    <mergeCell ref="R228:R231"/>
    <mergeCell ref="S228:S231"/>
    <mergeCell ref="I100:I103"/>
    <mergeCell ref="K100:K103"/>
    <mergeCell ref="T116:T119"/>
    <mergeCell ref="U116:U119"/>
    <mergeCell ref="R116:R119"/>
    <mergeCell ref="S116:S119"/>
    <mergeCell ref="P100:P103"/>
    <mergeCell ref="Q100:Q103"/>
    <mergeCell ref="K132:K135"/>
    <mergeCell ref="L132:L135"/>
    <mergeCell ref="M132:M135"/>
    <mergeCell ref="N132:N135"/>
    <mergeCell ref="O132:O135"/>
    <mergeCell ref="P132:P135"/>
    <mergeCell ref="Q132:Q135"/>
    <mergeCell ref="I128:I131"/>
    <mergeCell ref="I136:I139"/>
    <mergeCell ref="I140:I143"/>
    <mergeCell ref="V116:V119"/>
    <mergeCell ref="O180:O183"/>
    <mergeCell ref="S196:S199"/>
    <mergeCell ref="T196:T199"/>
    <mergeCell ref="I196:I199"/>
    <mergeCell ref="K196:K199"/>
    <mergeCell ref="L196:L199"/>
    <mergeCell ref="M196:M199"/>
    <mergeCell ref="L180:L183"/>
    <mergeCell ref="I164:I167"/>
    <mergeCell ref="K164:K167"/>
    <mergeCell ref="L164:L167"/>
    <mergeCell ref="M164:M167"/>
    <mergeCell ref="W24:W39"/>
    <mergeCell ref="AK84:AK87"/>
    <mergeCell ref="B116:B119"/>
    <mergeCell ref="W84:W87"/>
    <mergeCell ref="X84:X87"/>
    <mergeCell ref="Y84:Y87"/>
    <mergeCell ref="Z84:Z87"/>
    <mergeCell ref="AH116:AH119"/>
    <mergeCell ref="AI116:AI119"/>
    <mergeCell ref="AA116:AA119"/>
    <mergeCell ref="AB116:AB119"/>
    <mergeCell ref="AC116:AC119"/>
    <mergeCell ref="AD116:AD119"/>
    <mergeCell ref="AE116:AE119"/>
    <mergeCell ref="AF116:AF119"/>
    <mergeCell ref="AA84:AA87"/>
    <mergeCell ref="AH100:AH103"/>
    <mergeCell ref="Y116:Y119"/>
    <mergeCell ref="Z116:Z119"/>
    <mergeCell ref="AI100:AI103"/>
    <mergeCell ref="AJ100:AJ103"/>
    <mergeCell ref="AK100:AK103"/>
    <mergeCell ref="AJ116:AJ119"/>
    <mergeCell ref="AK116:AK119"/>
    <mergeCell ref="B100:B103"/>
    <mergeCell ref="P116:P119"/>
    <mergeCell ref="Q116:Q119"/>
    <mergeCell ref="I116:I119"/>
    <mergeCell ref="B112:B115"/>
    <mergeCell ref="AI52:AI55"/>
    <mergeCell ref="AF52:AF55"/>
    <mergeCell ref="AG52:AG55"/>
    <mergeCell ref="B84:B87"/>
    <mergeCell ref="AH84:AH87"/>
    <mergeCell ref="I84:I87"/>
    <mergeCell ref="K84:K87"/>
    <mergeCell ref="L84:L87"/>
    <mergeCell ref="M84:M87"/>
    <mergeCell ref="N84:N87"/>
    <mergeCell ref="O84:O87"/>
    <mergeCell ref="P84:P87"/>
    <mergeCell ref="Q84:Q87"/>
    <mergeCell ref="AB84:AB87"/>
    <mergeCell ref="AC84:AC87"/>
    <mergeCell ref="AD84:AD87"/>
    <mergeCell ref="AE84:AE87"/>
    <mergeCell ref="AF84:AF87"/>
    <mergeCell ref="AG84:AG87"/>
    <mergeCell ref="R84:R87"/>
    <mergeCell ref="S84:S87"/>
    <mergeCell ref="T84:T87"/>
    <mergeCell ref="U84:U87"/>
    <mergeCell ref="V84:V87"/>
    <mergeCell ref="AG68:AG71"/>
    <mergeCell ref="AD68:AD71"/>
    <mergeCell ref="AE68:AE71"/>
    <mergeCell ref="L68:L71"/>
    <mergeCell ref="M68:M71"/>
    <mergeCell ref="N68:N71"/>
    <mergeCell ref="O68:O71"/>
    <mergeCell ref="AA52:AA55"/>
    <mergeCell ref="AB52:AB55"/>
    <mergeCell ref="AJ24:AJ39"/>
    <mergeCell ref="AK24:AK39"/>
    <mergeCell ref="AJ52:AJ55"/>
    <mergeCell ref="AK52:AK55"/>
    <mergeCell ref="AC24:AC39"/>
    <mergeCell ref="AD24:AD39"/>
    <mergeCell ref="AE24:AE39"/>
    <mergeCell ref="AF24:AF39"/>
    <mergeCell ref="AG24:AG39"/>
    <mergeCell ref="AH24:AH39"/>
    <mergeCell ref="AI24:AI39"/>
    <mergeCell ref="Q24:Q39"/>
    <mergeCell ref="R24:R39"/>
    <mergeCell ref="S24:S39"/>
    <mergeCell ref="T24:T39"/>
    <mergeCell ref="U24:U39"/>
    <mergeCell ref="V24:V39"/>
    <mergeCell ref="X24:X39"/>
    <mergeCell ref="Y24:Y39"/>
    <mergeCell ref="Z24:Z39"/>
    <mergeCell ref="AA24:AA39"/>
    <mergeCell ref="AB24:AB39"/>
    <mergeCell ref="Y52:Y55"/>
    <mergeCell ref="Z52:Z55"/>
    <mergeCell ref="R52:R55"/>
    <mergeCell ref="S52:S55"/>
    <mergeCell ref="T52:T55"/>
    <mergeCell ref="U52:U55"/>
    <mergeCell ref="V52:V55"/>
    <mergeCell ref="W52:W55"/>
    <mergeCell ref="X52:X55"/>
    <mergeCell ref="AH52:AH55"/>
    <mergeCell ref="A3:B3"/>
    <mergeCell ref="C24:C39"/>
    <mergeCell ref="D24:D39"/>
    <mergeCell ref="E24:E39"/>
    <mergeCell ref="F24:F39"/>
    <mergeCell ref="B52:B55"/>
    <mergeCell ref="O24:O39"/>
    <mergeCell ref="P24:P39"/>
    <mergeCell ref="P52:P55"/>
    <mergeCell ref="A21:B21"/>
    <mergeCell ref="A22:B22"/>
    <mergeCell ref="A24:A39"/>
    <mergeCell ref="B24:B27"/>
    <mergeCell ref="B28:B31"/>
    <mergeCell ref="B32:B35"/>
    <mergeCell ref="B36:B39"/>
    <mergeCell ref="I24:I27"/>
    <mergeCell ref="I28:I31"/>
    <mergeCell ref="I52:I55"/>
    <mergeCell ref="K52:K55"/>
    <mergeCell ref="L52:L55"/>
    <mergeCell ref="M52:M55"/>
    <mergeCell ref="N52:N55"/>
    <mergeCell ref="O52:O55"/>
    <mergeCell ref="K24:K39"/>
    <mergeCell ref="L24:L39"/>
    <mergeCell ref="M24:M39"/>
    <mergeCell ref="N24:N39"/>
    <mergeCell ref="I32:I35"/>
    <mergeCell ref="I36:I39"/>
    <mergeCell ref="J40:J247"/>
    <mergeCell ref="K68:K71"/>
    <mergeCell ref="AJ68:AJ71"/>
    <mergeCell ref="AJ84:AJ87"/>
    <mergeCell ref="AJ132:AJ135"/>
    <mergeCell ref="AK68:AK71"/>
    <mergeCell ref="W68:W71"/>
    <mergeCell ref="X68:X71"/>
    <mergeCell ref="Y68:Y71"/>
    <mergeCell ref="Z68:Z71"/>
    <mergeCell ref="AA68:AA71"/>
    <mergeCell ref="AB68:AB71"/>
    <mergeCell ref="AC68:AC71"/>
    <mergeCell ref="P68:P71"/>
    <mergeCell ref="Q68:Q71"/>
    <mergeCell ref="R68:R71"/>
    <mergeCell ref="S68:S71"/>
    <mergeCell ref="T68:T71"/>
    <mergeCell ref="U68:U71"/>
    <mergeCell ref="V68:V71"/>
    <mergeCell ref="AH68:AH71"/>
    <mergeCell ref="AI68:AI71"/>
    <mergeCell ref="AF68:AF71"/>
    <mergeCell ref="AI84:AI87"/>
    <mergeCell ref="AF100:AF103"/>
    <mergeCell ref="AK132:AK135"/>
    <mergeCell ref="AD132:AD135"/>
    <mergeCell ref="AE132:AE135"/>
    <mergeCell ref="AF132:AF135"/>
    <mergeCell ref="W116:W119"/>
    <mergeCell ref="T100:T103"/>
    <mergeCell ref="U100:U103"/>
    <mergeCell ref="V100:V103"/>
    <mergeCell ref="R132:R135"/>
    <mergeCell ref="Z100:Z103"/>
    <mergeCell ref="AA100:AA103"/>
    <mergeCell ref="AB100:AB103"/>
    <mergeCell ref="AC100:AC103"/>
    <mergeCell ref="AD100:AD103"/>
    <mergeCell ref="AE100:AE103"/>
    <mergeCell ref="AG116:AG119"/>
    <mergeCell ref="AG132:AG135"/>
    <mergeCell ref="W100:W103"/>
    <mergeCell ref="X100:X103"/>
    <mergeCell ref="AH132:AH135"/>
    <mergeCell ref="R100:R103"/>
    <mergeCell ref="S100:S103"/>
    <mergeCell ref="AI132:AI135"/>
    <mergeCell ref="AG100:AG103"/>
    <mergeCell ref="Y100:Y103"/>
    <mergeCell ref="X116:X119"/>
    <mergeCell ref="V132:V135"/>
    <mergeCell ref="T132:T135"/>
    <mergeCell ref="U132:U135"/>
    <mergeCell ref="S132:S135"/>
    <mergeCell ref="C104:C119"/>
    <mergeCell ref="D104:D119"/>
    <mergeCell ref="E104:E119"/>
    <mergeCell ref="F104:F119"/>
    <mergeCell ref="F88:F103"/>
    <mergeCell ref="E88:E103"/>
    <mergeCell ref="D88:D103"/>
    <mergeCell ref="C88:C103"/>
    <mergeCell ref="F72:F87"/>
    <mergeCell ref="E72:E87"/>
    <mergeCell ref="D72:D87"/>
    <mergeCell ref="C72:C87"/>
    <mergeCell ref="K116:K119"/>
    <mergeCell ref="L116:L119"/>
    <mergeCell ref="M116:M119"/>
    <mergeCell ref="I124:I127"/>
    <mergeCell ref="C120:C135"/>
    <mergeCell ref="D120:D135"/>
    <mergeCell ref="L100:L103"/>
    <mergeCell ref="M100:M103"/>
    <mergeCell ref="AC52:AC55"/>
    <mergeCell ref="K180:K183"/>
    <mergeCell ref="Y164:Y167"/>
    <mergeCell ref="N116:N119"/>
    <mergeCell ref="O116:O119"/>
    <mergeCell ref="Q52:Q55"/>
    <mergeCell ref="E120:E135"/>
    <mergeCell ref="AH148:AH151"/>
    <mergeCell ref="AH164:AH167"/>
    <mergeCell ref="AI164:AI167"/>
    <mergeCell ref="AF148:AF151"/>
    <mergeCell ref="AG148:AG151"/>
    <mergeCell ref="AI148:AI151"/>
    <mergeCell ref="AJ148:AJ151"/>
    <mergeCell ref="AK148:AK151"/>
    <mergeCell ref="B180:B183"/>
    <mergeCell ref="W148:W151"/>
    <mergeCell ref="X148:X151"/>
    <mergeCell ref="Y148:Y151"/>
    <mergeCell ref="Z148:Z151"/>
    <mergeCell ref="AH180:AH183"/>
    <mergeCell ref="AI180:AI183"/>
    <mergeCell ref="AA180:AA183"/>
    <mergeCell ref="AB180:AB183"/>
    <mergeCell ref="AC180:AC183"/>
    <mergeCell ref="AD180:AD183"/>
    <mergeCell ref="AE180:AE183"/>
    <mergeCell ref="AF180:AF183"/>
    <mergeCell ref="B148:B151"/>
    <mergeCell ref="B164:B167"/>
    <mergeCell ref="Y180:Y183"/>
    <mergeCell ref="Z180:Z183"/>
    <mergeCell ref="AG180:AG183"/>
    <mergeCell ref="AJ164:AJ167"/>
    <mergeCell ref="AK164:AK167"/>
    <mergeCell ref="AJ180:AJ183"/>
    <mergeCell ref="K148:K151"/>
    <mergeCell ref="L148:L151"/>
    <mergeCell ref="M148:M151"/>
    <mergeCell ref="N148:N151"/>
    <mergeCell ref="O148:O151"/>
    <mergeCell ref="P148:P151"/>
    <mergeCell ref="Q148:Q151"/>
    <mergeCell ref="R148:R151"/>
    <mergeCell ref="S148:S151"/>
    <mergeCell ref="T148:T151"/>
    <mergeCell ref="U148:U151"/>
    <mergeCell ref="V148:V151"/>
    <mergeCell ref="AA148:AA151"/>
    <mergeCell ref="AB148:AB151"/>
    <mergeCell ref="AD148:AD151"/>
    <mergeCell ref="AE148:AE151"/>
    <mergeCell ref="O164:O167"/>
    <mergeCell ref="P180:P183"/>
    <mergeCell ref="Q180:Q183"/>
    <mergeCell ref="AK180:AK183"/>
    <mergeCell ref="R180:R183"/>
    <mergeCell ref="S180:S183"/>
    <mergeCell ref="T180:T183"/>
    <mergeCell ref="U180:U183"/>
    <mergeCell ref="V180:V183"/>
    <mergeCell ref="W180:W183"/>
    <mergeCell ref="X180:X183"/>
    <mergeCell ref="W164:W167"/>
    <mergeCell ref="AA164:AA167"/>
    <mergeCell ref="AD52:AD55"/>
    <mergeCell ref="AE52:AE55"/>
    <mergeCell ref="AC148:AC151"/>
    <mergeCell ref="P164:P167"/>
    <mergeCell ref="Q164:Q167"/>
    <mergeCell ref="R164:R167"/>
    <mergeCell ref="S164:S167"/>
    <mergeCell ref="T164:T167"/>
    <mergeCell ref="U164:U167"/>
    <mergeCell ref="V164:V167"/>
    <mergeCell ref="AF164:AF167"/>
    <mergeCell ref="AG164:AG167"/>
    <mergeCell ref="N196:N199"/>
    <mergeCell ref="O196:O199"/>
    <mergeCell ref="P196:P199"/>
    <mergeCell ref="Q196:Q199"/>
    <mergeCell ref="R196:R199"/>
    <mergeCell ref="Z164:Z167"/>
    <mergeCell ref="AB164:AB167"/>
    <mergeCell ref="AC164:AC167"/>
    <mergeCell ref="AD164:AD167"/>
    <mergeCell ref="AE164:AE167"/>
    <mergeCell ref="X164:X167"/>
    <mergeCell ref="N164:N167"/>
    <mergeCell ref="W132:W135"/>
    <mergeCell ref="X132:X135"/>
    <mergeCell ref="Y132:Y135"/>
    <mergeCell ref="Z132:Z135"/>
    <mergeCell ref="AA132:AA135"/>
    <mergeCell ref="AB132:AB135"/>
    <mergeCell ref="AC132:AC135"/>
    <mergeCell ref="AJ196:AJ199"/>
    <mergeCell ref="AK196:AK199"/>
    <mergeCell ref="W196:W199"/>
    <mergeCell ref="X196:X199"/>
    <mergeCell ref="Y196:Y199"/>
    <mergeCell ref="Z196:Z199"/>
    <mergeCell ref="AA196:AA199"/>
    <mergeCell ref="AB196:AB199"/>
    <mergeCell ref="AC196:AC199"/>
    <mergeCell ref="AC212:AC215"/>
    <mergeCell ref="AH212:AH215"/>
    <mergeCell ref="AJ228:AJ231"/>
    <mergeCell ref="AK228:AK231"/>
    <mergeCell ref="AD212:AD215"/>
    <mergeCell ref="AE212:AE215"/>
    <mergeCell ref="AF212:AF215"/>
    <mergeCell ref="AG212:AG215"/>
    <mergeCell ref="AI212:AI215"/>
    <mergeCell ref="AH196:AH199"/>
    <mergeCell ref="AI196:AI199"/>
    <mergeCell ref="AJ212:AJ215"/>
    <mergeCell ref="W212:W215"/>
    <mergeCell ref="X212:X215"/>
    <mergeCell ref="Y212:Y215"/>
    <mergeCell ref="Z212:Z215"/>
    <mergeCell ref="AA212:AA215"/>
    <mergeCell ref="AB212:AB215"/>
    <mergeCell ref="B196:B199"/>
    <mergeCell ref="B200:B203"/>
    <mergeCell ref="B204:B207"/>
    <mergeCell ref="B208:B211"/>
    <mergeCell ref="B212:B215"/>
    <mergeCell ref="B216:B219"/>
    <mergeCell ref="AF228:AF231"/>
    <mergeCell ref="AG228:AG231"/>
    <mergeCell ref="Y228:Y231"/>
    <mergeCell ref="Z228:Z231"/>
    <mergeCell ref="AA228:AA231"/>
    <mergeCell ref="AB228:AB231"/>
    <mergeCell ref="AC228:AC231"/>
    <mergeCell ref="AD228:AD231"/>
    <mergeCell ref="AE228:AE231"/>
    <mergeCell ref="AG196:AG199"/>
    <mergeCell ref="T228:T231"/>
    <mergeCell ref="U228:U231"/>
    <mergeCell ref="V228:V231"/>
    <mergeCell ref="I212:I215"/>
    <mergeCell ref="K212:K215"/>
    <mergeCell ref="U196:U199"/>
    <mergeCell ref="V196:V199"/>
    <mergeCell ref="AD196:AD199"/>
    <mergeCell ref="AE196:AE199"/>
    <mergeCell ref="AF196:AF199"/>
    <mergeCell ref="N228:N231"/>
    <mergeCell ref="O228:O231"/>
    <mergeCell ref="P212:P215"/>
    <mergeCell ref="Q212:Q215"/>
    <mergeCell ref="R212:R215"/>
    <mergeCell ref="W228:W231"/>
    <mergeCell ref="AD312:AD315"/>
    <mergeCell ref="AE312:AE315"/>
    <mergeCell ref="AF312:AF315"/>
    <mergeCell ref="AG312:AG315"/>
    <mergeCell ref="AH312:AH315"/>
    <mergeCell ref="AI312:AI315"/>
    <mergeCell ref="A265:A268"/>
    <mergeCell ref="B265:B268"/>
    <mergeCell ref="C265:C268"/>
    <mergeCell ref="D265:D268"/>
    <mergeCell ref="Y296:Y299"/>
    <mergeCell ref="P304:P307"/>
    <mergeCell ref="Q304:Q307"/>
    <mergeCell ref="R304:R307"/>
    <mergeCell ref="S304:S307"/>
    <mergeCell ref="T304:T307"/>
    <mergeCell ref="X228:X231"/>
    <mergeCell ref="AH228:AH231"/>
    <mergeCell ref="AI228:AI231"/>
    <mergeCell ref="S296:S299"/>
    <mergeCell ref="T296:T299"/>
    <mergeCell ref="U296:U299"/>
    <mergeCell ref="I304:I307"/>
    <mergeCell ref="K304:K307"/>
    <mergeCell ref="L304:L307"/>
    <mergeCell ref="R296:R299"/>
    <mergeCell ref="Z296:Z299"/>
    <mergeCell ref="AA296:AA299"/>
    <mergeCell ref="AB296:AB299"/>
    <mergeCell ref="AC296:AC299"/>
    <mergeCell ref="AH296:AH299"/>
    <mergeCell ref="T312:T315"/>
    <mergeCell ref="AH304:AH307"/>
    <mergeCell ref="L212:L215"/>
    <mergeCell ref="M212:M215"/>
    <mergeCell ref="N212:N215"/>
    <mergeCell ref="O212:O215"/>
    <mergeCell ref="A232:A247"/>
    <mergeCell ref="A216:A231"/>
    <mergeCell ref="D200:D215"/>
    <mergeCell ref="F232:F247"/>
    <mergeCell ref="E232:E247"/>
    <mergeCell ref="D232:D247"/>
    <mergeCell ref="C200:C215"/>
    <mergeCell ref="I284:I287"/>
    <mergeCell ref="I288:I291"/>
    <mergeCell ref="I292:I295"/>
    <mergeCell ref="I300:I303"/>
    <mergeCell ref="A276:A283"/>
    <mergeCell ref="B276:B279"/>
    <mergeCell ref="B280:B283"/>
    <mergeCell ref="A284:A291"/>
    <mergeCell ref="B284:B287"/>
    <mergeCell ref="F292:F299"/>
    <mergeCell ref="B292:B295"/>
    <mergeCell ref="A300:A307"/>
    <mergeCell ref="B300:B303"/>
    <mergeCell ref="C300:C307"/>
    <mergeCell ref="D300:D307"/>
    <mergeCell ref="E300:E307"/>
    <mergeCell ref="F300:F307"/>
    <mergeCell ref="B304:B307"/>
    <mergeCell ref="H290:H291"/>
    <mergeCell ref="P228:P231"/>
    <mergeCell ref="AJ290:AJ291"/>
    <mergeCell ref="AK290:AK291"/>
    <mergeCell ref="W290:W291"/>
    <mergeCell ref="X290:X291"/>
    <mergeCell ref="Y290:Y291"/>
    <mergeCell ref="N304:N307"/>
    <mergeCell ref="O304:O307"/>
    <mergeCell ref="W296:W299"/>
    <mergeCell ref="X296:X299"/>
    <mergeCell ref="B296:B299"/>
    <mergeCell ref="AK212:AK215"/>
    <mergeCell ref="M304:M307"/>
    <mergeCell ref="A248:AK248"/>
    <mergeCell ref="A250:AK250"/>
    <mergeCell ref="A253:AK253"/>
    <mergeCell ref="S212:S215"/>
    <mergeCell ref="T212:T215"/>
    <mergeCell ref="U212:U215"/>
    <mergeCell ref="V212:V215"/>
    <mergeCell ref="I216:I219"/>
    <mergeCell ref="I220:I223"/>
    <mergeCell ref="I224:I227"/>
    <mergeCell ref="I232:I235"/>
    <mergeCell ref="I236:I239"/>
    <mergeCell ref="I240:I243"/>
    <mergeCell ref="C216:C231"/>
    <mergeCell ref="C232:C247"/>
    <mergeCell ref="D216:D231"/>
    <mergeCell ref="E216:E231"/>
    <mergeCell ref="F216:F231"/>
    <mergeCell ref="F200:F215"/>
    <mergeCell ref="E200:E215"/>
    <mergeCell ref="AJ316:AJ319"/>
    <mergeCell ref="AI304:AI307"/>
    <mergeCell ref="AJ304:AJ307"/>
    <mergeCell ref="AK304:AK307"/>
    <mergeCell ref="AD296:AD299"/>
    <mergeCell ref="AE296:AE299"/>
    <mergeCell ref="AF296:AF299"/>
    <mergeCell ref="AG296:AG299"/>
    <mergeCell ref="AI296:AI299"/>
    <mergeCell ref="AJ296:AJ299"/>
    <mergeCell ref="AK296:AK299"/>
    <mergeCell ref="W304:W307"/>
    <mergeCell ref="H316:H319"/>
    <mergeCell ref="I316:I319"/>
    <mergeCell ref="K316:K319"/>
    <mergeCell ref="L316:L319"/>
    <mergeCell ref="M316:M319"/>
    <mergeCell ref="N316:N319"/>
    <mergeCell ref="O316:O319"/>
    <mergeCell ref="W316:W319"/>
    <mergeCell ref="U312:U315"/>
    <mergeCell ref="V312:V315"/>
    <mergeCell ref="U304:U307"/>
    <mergeCell ref="V304:V307"/>
    <mergeCell ref="I296:I299"/>
    <mergeCell ref="K296:K299"/>
    <mergeCell ref="L296:L299"/>
    <mergeCell ref="M296:M299"/>
    <mergeCell ref="N296:N299"/>
    <mergeCell ref="O296:O299"/>
    <mergeCell ref="P296:P299"/>
    <mergeCell ref="Q296:Q299"/>
    <mergeCell ref="AH316:AH319"/>
    <mergeCell ref="A327:A330"/>
    <mergeCell ref="B327:B330"/>
    <mergeCell ref="C327:C330"/>
    <mergeCell ref="V327:V330"/>
    <mergeCell ref="W327:W330"/>
    <mergeCell ref="E327:E330"/>
    <mergeCell ref="M327:M330"/>
    <mergeCell ref="AJ312:AJ315"/>
    <mergeCell ref="AK312:AK315"/>
    <mergeCell ref="W312:W315"/>
    <mergeCell ref="X312:X315"/>
    <mergeCell ref="Y312:Y315"/>
    <mergeCell ref="Z312:Z315"/>
    <mergeCell ref="AA312:AA315"/>
    <mergeCell ref="AB312:AB315"/>
    <mergeCell ref="AC312:AC315"/>
    <mergeCell ref="H312:H315"/>
    <mergeCell ref="I312:I315"/>
    <mergeCell ref="K312:K315"/>
    <mergeCell ref="L312:L315"/>
    <mergeCell ref="M312:M315"/>
    <mergeCell ref="N312:N315"/>
    <mergeCell ref="O312:O315"/>
    <mergeCell ref="P312:P315"/>
    <mergeCell ref="Q312:Q315"/>
    <mergeCell ref="R312:R315"/>
    <mergeCell ref="S312:S315"/>
    <mergeCell ref="Z327:Z330"/>
    <mergeCell ref="AA327:AA330"/>
    <mergeCell ref="AJ327:AJ330"/>
    <mergeCell ref="AK327:AK330"/>
    <mergeCell ref="AI316:AI319"/>
    <mergeCell ref="AG338:AG349"/>
    <mergeCell ref="AH338:AH349"/>
    <mergeCell ref="Z338:Z349"/>
    <mergeCell ref="AA338:AA349"/>
    <mergeCell ref="AB338:AB349"/>
    <mergeCell ref="K338:K349"/>
    <mergeCell ref="L338:L349"/>
    <mergeCell ref="X338:X349"/>
    <mergeCell ref="Y338:Y349"/>
    <mergeCell ref="AG327:AG330"/>
    <mergeCell ref="AH327:AH330"/>
    <mergeCell ref="AI327:AI330"/>
    <mergeCell ref="AK316:AK319"/>
    <mergeCell ref="A321:AK321"/>
    <mergeCell ref="A323:AK323"/>
    <mergeCell ref="A326:AK326"/>
    <mergeCell ref="A316:A319"/>
    <mergeCell ref="B316:B319"/>
    <mergeCell ref="A322:B322"/>
    <mergeCell ref="A324:B324"/>
    <mergeCell ref="A325:B325"/>
    <mergeCell ref="X316:X319"/>
    <mergeCell ref="Y316:Y319"/>
    <mergeCell ref="Z316:Z319"/>
    <mergeCell ref="AA316:AA319"/>
    <mergeCell ref="AB316:AB319"/>
    <mergeCell ref="AC316:AC319"/>
    <mergeCell ref="AD316:AD319"/>
    <mergeCell ref="AE316:AE319"/>
    <mergeCell ref="AF316:AF319"/>
    <mergeCell ref="AG316:AG319"/>
    <mergeCell ref="P316:P319"/>
    <mergeCell ref="Q316:Q319"/>
    <mergeCell ref="R316:R319"/>
    <mergeCell ref="S316:S319"/>
    <mergeCell ref="T316:T319"/>
    <mergeCell ref="U316:U319"/>
    <mergeCell ref="V316:V319"/>
    <mergeCell ref="M338:M349"/>
    <mergeCell ref="N338:N349"/>
    <mergeCell ref="N327:N330"/>
    <mergeCell ref="O327:O330"/>
    <mergeCell ref="P327:P330"/>
    <mergeCell ref="Q327:Q330"/>
    <mergeCell ref="R327:R330"/>
    <mergeCell ref="S327:S330"/>
    <mergeCell ref="T327:T330"/>
    <mergeCell ref="U327:U330"/>
    <mergeCell ref="S338:S349"/>
    <mergeCell ref="T338:T349"/>
    <mergeCell ref="U338:U349"/>
    <mergeCell ref="V338:V349"/>
    <mergeCell ref="B76:B79"/>
    <mergeCell ref="AC338:AC349"/>
    <mergeCell ref="AD338:AD349"/>
    <mergeCell ref="AE338:AE349"/>
    <mergeCell ref="AF338:AF349"/>
    <mergeCell ref="A334:AK334"/>
    <mergeCell ref="A337:AK337"/>
    <mergeCell ref="F327:F330"/>
    <mergeCell ref="H327:H330"/>
    <mergeCell ref="I327:I330"/>
    <mergeCell ref="K327:K330"/>
    <mergeCell ref="L327:L330"/>
    <mergeCell ref="A332:AK332"/>
    <mergeCell ref="D338:D349"/>
    <mergeCell ref="A338:A349"/>
    <mergeCell ref="E338:E349"/>
    <mergeCell ref="AF327:AF330"/>
    <mergeCell ref="X327:X330"/>
    <mergeCell ref="Y327:Y330"/>
    <mergeCell ref="I338:I343"/>
    <mergeCell ref="I344:I349"/>
    <mergeCell ref="O338:O349"/>
    <mergeCell ref="P338:P349"/>
    <mergeCell ref="Q338:Q349"/>
    <mergeCell ref="R338:R349"/>
    <mergeCell ref="AI338:AI349"/>
    <mergeCell ref="AB327:AB330"/>
    <mergeCell ref="AC327:AC330"/>
    <mergeCell ref="AD327:AD330"/>
    <mergeCell ref="AE327:AE330"/>
    <mergeCell ref="AJ338:AJ349"/>
    <mergeCell ref="AK338:AK349"/>
    <mergeCell ref="A40:A55"/>
    <mergeCell ref="B40:B43"/>
    <mergeCell ref="B44:B47"/>
    <mergeCell ref="B48:B51"/>
    <mergeCell ref="I40:I43"/>
    <mergeCell ref="I44:I47"/>
    <mergeCell ref="I48:I51"/>
    <mergeCell ref="A56:A71"/>
    <mergeCell ref="B56:B59"/>
    <mergeCell ref="B60:B63"/>
    <mergeCell ref="B64:B67"/>
    <mergeCell ref="I56:I59"/>
    <mergeCell ref="I60:I63"/>
    <mergeCell ref="I64:I67"/>
    <mergeCell ref="F56:F71"/>
    <mergeCell ref="E56:E71"/>
    <mergeCell ref="D56:D71"/>
    <mergeCell ref="C56:C71"/>
    <mergeCell ref="F40:F55"/>
    <mergeCell ref="E40:E55"/>
    <mergeCell ref="D40:D55"/>
    <mergeCell ref="B68:B71"/>
    <mergeCell ref="I68:I71"/>
    <mergeCell ref="C40:C55"/>
    <mergeCell ref="B140:B143"/>
    <mergeCell ref="B144:B147"/>
    <mergeCell ref="B152:B155"/>
    <mergeCell ref="B156:B159"/>
    <mergeCell ref="B160:B163"/>
    <mergeCell ref="B168:B171"/>
    <mergeCell ref="I72:I75"/>
    <mergeCell ref="I76:I79"/>
    <mergeCell ref="I80:I83"/>
    <mergeCell ref="I88:I91"/>
    <mergeCell ref="I92:I95"/>
    <mergeCell ref="I96:I99"/>
    <mergeCell ref="I104:I107"/>
    <mergeCell ref="I108:I111"/>
    <mergeCell ref="I144:I147"/>
    <mergeCell ref="F120:F135"/>
    <mergeCell ref="H40:H247"/>
    <mergeCell ref="I180:I183"/>
    <mergeCell ref="I184:I187"/>
    <mergeCell ref="I188:I191"/>
    <mergeCell ref="I192:I195"/>
    <mergeCell ref="I200:I203"/>
    <mergeCell ref="I204:I207"/>
    <mergeCell ref="I208:I211"/>
    <mergeCell ref="I112:I115"/>
    <mergeCell ref="I120:I123"/>
    <mergeCell ref="B172:B175"/>
    <mergeCell ref="B176:B179"/>
    <mergeCell ref="I152:I155"/>
    <mergeCell ref="I156:I159"/>
    <mergeCell ref="I160:I163"/>
    <mergeCell ref="I168:I171"/>
    <mergeCell ref="F184:F199"/>
    <mergeCell ref="E184:E199"/>
    <mergeCell ref="D184:D199"/>
    <mergeCell ref="C184:C199"/>
    <mergeCell ref="F168:F183"/>
    <mergeCell ref="E168:E183"/>
    <mergeCell ref="D168:D183"/>
    <mergeCell ref="C168:C183"/>
    <mergeCell ref="F152:F167"/>
    <mergeCell ref="E152:E167"/>
    <mergeCell ref="D152:D167"/>
    <mergeCell ref="C152:C167"/>
    <mergeCell ref="C136:C151"/>
    <mergeCell ref="D136:D151"/>
    <mergeCell ref="E136:E151"/>
    <mergeCell ref="F136:F151"/>
    <mergeCell ref="I148:I151"/>
    <mergeCell ref="I172:I175"/>
    <mergeCell ref="I176:I179"/>
    <mergeCell ref="F308:F311"/>
    <mergeCell ref="F312:F315"/>
    <mergeCell ref="F316:F319"/>
    <mergeCell ref="E316:E319"/>
    <mergeCell ref="D316:D319"/>
    <mergeCell ref="C316:C319"/>
    <mergeCell ref="A312:A315"/>
    <mergeCell ref="F338:F349"/>
    <mergeCell ref="B312:B315"/>
    <mergeCell ref="D327:D330"/>
    <mergeCell ref="B220:B223"/>
    <mergeCell ref="B224:B227"/>
    <mergeCell ref="B228:B231"/>
    <mergeCell ref="B232:B235"/>
    <mergeCell ref="B236:B239"/>
    <mergeCell ref="B240:B243"/>
    <mergeCell ref="B244:B247"/>
    <mergeCell ref="A249:B249"/>
    <mergeCell ref="A251:B251"/>
    <mergeCell ref="A335:B335"/>
    <mergeCell ref="A336:B336"/>
    <mergeCell ref="C338:C349"/>
    <mergeCell ref="B288:B291"/>
    <mergeCell ref="C284:C291"/>
    <mergeCell ref="D284:D291"/>
    <mergeCell ref="E284:E291"/>
    <mergeCell ref="F284:F291"/>
    <mergeCell ref="A292:A299"/>
    <mergeCell ref="C292:C299"/>
    <mergeCell ref="D292:D299"/>
    <mergeCell ref="E292:E299"/>
    <mergeCell ref="A333:B333"/>
    <mergeCell ref="A168:A183"/>
    <mergeCell ref="A152:A167"/>
    <mergeCell ref="A136:A151"/>
    <mergeCell ref="A120:A135"/>
    <mergeCell ref="A104:A119"/>
    <mergeCell ref="A88:A103"/>
    <mergeCell ref="A72:A87"/>
    <mergeCell ref="B72:B75"/>
    <mergeCell ref="B350:B355"/>
    <mergeCell ref="B356:B361"/>
    <mergeCell ref="B338:B343"/>
    <mergeCell ref="B344:B349"/>
    <mergeCell ref="A393:A400"/>
    <mergeCell ref="B393:B396"/>
    <mergeCell ref="B397:B400"/>
    <mergeCell ref="A387:E387"/>
    <mergeCell ref="A388:B388"/>
    <mergeCell ref="A374:A385"/>
    <mergeCell ref="B380:B385"/>
    <mergeCell ref="B374:B379"/>
    <mergeCell ref="C393:C400"/>
    <mergeCell ref="A308:A311"/>
    <mergeCell ref="B308:B311"/>
    <mergeCell ref="C308:C311"/>
    <mergeCell ref="D308:D311"/>
    <mergeCell ref="E308:E311"/>
    <mergeCell ref="B104:B107"/>
    <mergeCell ref="B108:B111"/>
    <mergeCell ref="B120:B123"/>
    <mergeCell ref="B124:B127"/>
    <mergeCell ref="B128:B131"/>
    <mergeCell ref="B136:B139"/>
    <mergeCell ref="B401:B404"/>
    <mergeCell ref="B405:B408"/>
    <mergeCell ref="A451:B451"/>
    <mergeCell ref="A452:M452"/>
    <mergeCell ref="A437:B437"/>
    <mergeCell ref="M431:M434"/>
    <mergeCell ref="A520:M520"/>
    <mergeCell ref="A508:M508"/>
    <mergeCell ref="A401:A408"/>
    <mergeCell ref="C409:C416"/>
    <mergeCell ref="C425:C432"/>
    <mergeCell ref="D401:D408"/>
    <mergeCell ref="D409:D416"/>
    <mergeCell ref="D417:D424"/>
    <mergeCell ref="D425:D432"/>
    <mergeCell ref="E425:E432"/>
    <mergeCell ref="E417:E424"/>
    <mergeCell ref="E409:E416"/>
    <mergeCell ref="E401:E408"/>
    <mergeCell ref="B409:B412"/>
    <mergeCell ref="B413:B416"/>
    <mergeCell ref="A502:M502"/>
    <mergeCell ref="A499:M499"/>
    <mergeCell ref="K442:K446"/>
    <mergeCell ref="B528:B529"/>
    <mergeCell ref="G530:G535"/>
    <mergeCell ref="I526:I527"/>
    <mergeCell ref="I528:I529"/>
    <mergeCell ref="A442:A449"/>
    <mergeCell ref="C442:C449"/>
    <mergeCell ref="D442:D449"/>
    <mergeCell ref="E442:E449"/>
    <mergeCell ref="F442:F449"/>
    <mergeCell ref="G442:G449"/>
    <mergeCell ref="H442:H446"/>
    <mergeCell ref="I442:I446"/>
    <mergeCell ref="J442:J446"/>
    <mergeCell ref="B505:B506"/>
    <mergeCell ref="B503:B504"/>
    <mergeCell ref="H503:H504"/>
    <mergeCell ref="I503:I504"/>
    <mergeCell ref="J503:J504"/>
    <mergeCell ref="H505:H506"/>
    <mergeCell ref="I505:I506"/>
    <mergeCell ref="J505:J506"/>
    <mergeCell ref="A450:M450"/>
    <mergeCell ref="A526:A529"/>
    <mergeCell ref="A534:A535"/>
    <mergeCell ref="A532:A533"/>
    <mergeCell ref="A530:A531"/>
    <mergeCell ref="A503:A506"/>
    <mergeCell ref="C503:C506"/>
    <mergeCell ref="D503:D506"/>
    <mergeCell ref="I456:I459"/>
    <mergeCell ref="K456:K489"/>
    <mergeCell ref="B526:B527"/>
  </mergeCells>
  <pageMargins left="0.7" right="0.7" top="0.75" bottom="0.75" header="0" footer="0"/>
  <pageSetup orientation="portrait" r:id="rId1"/>
  <ignoredErrors>
    <ignoredError sqref="I390 I27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026"/>
  <sheetViews>
    <sheetView zoomScale="60" zoomScaleNormal="60" workbookViewId="0">
      <pane ySplit="2" topLeftCell="A191" activePane="bottomLeft" state="frozen"/>
      <selection pane="bottomLeft" activeCell="A173" sqref="A173:B173"/>
    </sheetView>
  </sheetViews>
  <sheetFormatPr defaultColWidth="14.453125" defaultRowHeight="15" customHeight="1"/>
  <cols>
    <col min="1" max="1" width="24.1796875" style="87" customWidth="1"/>
    <col min="2" max="2" width="36.26953125" style="87" customWidth="1"/>
    <col min="3" max="3" width="23.81640625" style="87" customWidth="1"/>
    <col min="4" max="4" width="17.81640625" style="87" customWidth="1"/>
    <col min="5" max="5" width="23.54296875" style="87" customWidth="1"/>
    <col min="6" max="6" width="8.7265625" style="87" customWidth="1"/>
    <col min="7" max="7" width="14.453125" style="87" customWidth="1"/>
    <col min="8" max="8" width="20.81640625" style="87" bestFit="1" customWidth="1"/>
    <col min="9" max="9" width="14.81640625" style="87" customWidth="1"/>
    <col min="10" max="10" width="18.453125" style="87" customWidth="1"/>
    <col min="11" max="11" width="8.7265625" style="87" customWidth="1"/>
    <col min="12" max="12" width="18.54296875" style="87" customWidth="1"/>
    <col min="13" max="13" width="8.7265625" style="87" customWidth="1"/>
    <col min="14" max="14" width="21.81640625" style="87" customWidth="1"/>
    <col min="15" max="15" width="15.81640625" style="87" customWidth="1"/>
    <col min="16" max="16" width="10.7265625" style="87" customWidth="1"/>
    <col min="17" max="17" width="23.1796875" style="87" customWidth="1"/>
    <col min="18" max="18" width="19.7265625" style="87" customWidth="1"/>
    <col min="19" max="19" width="15.453125" style="87" bestFit="1" customWidth="1"/>
    <col min="20" max="20" width="18.7265625" style="87" customWidth="1"/>
    <col min="21" max="21" width="20.26953125" style="87" customWidth="1"/>
    <col min="22" max="22" width="12.453125" style="87" customWidth="1"/>
    <col min="23" max="23" width="13.453125" style="87" customWidth="1"/>
    <col min="24" max="24" width="18.7265625" style="87" customWidth="1"/>
    <col min="25" max="25" width="21.54296875" style="87" customWidth="1"/>
    <col min="26" max="26" width="17.1796875" style="87" customWidth="1"/>
    <col min="27" max="27" width="21.7265625" style="87" customWidth="1"/>
    <col min="28" max="28" width="18.26953125" style="87" customWidth="1"/>
    <col min="29" max="29" width="8.7265625" style="87" customWidth="1"/>
    <col min="30" max="30" width="18.7265625" style="87" customWidth="1"/>
    <col min="31" max="31" width="8.7265625" style="87" customWidth="1"/>
    <col min="32" max="32" width="13" style="87" customWidth="1"/>
    <col min="33" max="35" width="8.7265625" style="87" customWidth="1"/>
    <col min="36" max="36" width="30.6328125" style="87" customWidth="1"/>
    <col min="37" max="37" width="43.26953125" style="87" customWidth="1"/>
    <col min="38" max="16384" width="14.453125" style="87"/>
  </cols>
  <sheetData>
    <row r="1" spans="1:37" ht="14">
      <c r="A1" s="99"/>
    </row>
    <row r="2" spans="1:37" ht="237" customHeight="1">
      <c r="A2" s="852"/>
      <c r="B2" s="625"/>
      <c r="C2" s="222" t="s">
        <v>0</v>
      </c>
      <c r="D2" s="222" t="s">
        <v>1</v>
      </c>
      <c r="E2" s="222" t="s">
        <v>2</v>
      </c>
      <c r="F2" s="222" t="s">
        <v>3</v>
      </c>
      <c r="G2" s="222" t="s">
        <v>4</v>
      </c>
      <c r="H2" s="222" t="s">
        <v>5</v>
      </c>
      <c r="I2" s="495" t="s">
        <v>6</v>
      </c>
      <c r="J2" s="222" t="s">
        <v>374</v>
      </c>
      <c r="K2" s="222" t="s">
        <v>7</v>
      </c>
      <c r="L2" s="222" t="s">
        <v>8</v>
      </c>
      <c r="M2" s="222" t="s">
        <v>143</v>
      </c>
      <c r="N2" s="222" t="s">
        <v>10</v>
      </c>
      <c r="O2" s="222" t="s">
        <v>28</v>
      </c>
      <c r="P2" s="222" t="s">
        <v>12</v>
      </c>
      <c r="Q2" s="222" t="s">
        <v>13</v>
      </c>
      <c r="R2" s="222" t="s">
        <v>14</v>
      </c>
      <c r="S2" s="222" t="s">
        <v>15</v>
      </c>
      <c r="T2" s="222" t="s">
        <v>16</v>
      </c>
      <c r="U2" s="222" t="s">
        <v>17</v>
      </c>
      <c r="V2" s="222" t="s">
        <v>18</v>
      </c>
      <c r="W2" s="222" t="s">
        <v>19</v>
      </c>
      <c r="X2" s="222" t="s">
        <v>20</v>
      </c>
      <c r="Y2" s="222" t="s">
        <v>21</v>
      </c>
      <c r="Z2" s="222" t="s">
        <v>22</v>
      </c>
      <c r="AA2" s="222" t="s">
        <v>23</v>
      </c>
      <c r="AB2" s="222" t="s">
        <v>24</v>
      </c>
      <c r="AC2" s="222" t="s">
        <v>25</v>
      </c>
      <c r="AD2" s="222" t="s">
        <v>26</v>
      </c>
      <c r="AE2" s="222" t="s">
        <v>27</v>
      </c>
      <c r="AF2" s="222" t="s">
        <v>29</v>
      </c>
      <c r="AG2" s="222" t="s">
        <v>30</v>
      </c>
      <c r="AH2" s="222" t="s">
        <v>31</v>
      </c>
      <c r="AI2" s="222" t="s">
        <v>32</v>
      </c>
      <c r="AJ2" s="222" t="s">
        <v>33</v>
      </c>
      <c r="AK2" s="100"/>
    </row>
    <row r="3" spans="1:37" ht="33" customHeight="1" thickBot="1">
      <c r="A3" s="675" t="s">
        <v>526</v>
      </c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1"/>
      <c r="AB3" s="831"/>
      <c r="AC3" s="831"/>
      <c r="AD3" s="831"/>
      <c r="AE3" s="831"/>
      <c r="AF3" s="831"/>
      <c r="AG3" s="831"/>
      <c r="AH3" s="831"/>
      <c r="AI3" s="831"/>
      <c r="AJ3" s="832"/>
    </row>
    <row r="4" spans="1:37" ht="14.5" thickBot="1">
      <c r="A4" s="728" t="s">
        <v>320</v>
      </c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  <c r="P4" s="853"/>
      <c r="Q4" s="853"/>
      <c r="R4" s="853"/>
      <c r="S4" s="853"/>
      <c r="T4" s="853"/>
      <c r="U4" s="853"/>
      <c r="V4" s="853"/>
      <c r="W4" s="853"/>
      <c r="X4" s="853"/>
      <c r="Y4" s="853"/>
      <c r="Z4" s="853"/>
      <c r="AA4" s="853"/>
      <c r="AB4" s="853"/>
      <c r="AC4" s="853"/>
      <c r="AD4" s="853"/>
      <c r="AE4" s="853"/>
      <c r="AF4" s="853"/>
      <c r="AG4" s="853"/>
      <c r="AH4" s="853"/>
      <c r="AI4" s="853"/>
      <c r="AJ4" s="854"/>
    </row>
    <row r="5" spans="1:37" ht="14.25" customHeight="1">
      <c r="A5" s="223" t="s">
        <v>35</v>
      </c>
      <c r="B5" s="183"/>
      <c r="C5" s="223" t="s">
        <v>147</v>
      </c>
      <c r="D5" s="201"/>
      <c r="E5" s="398" t="s">
        <v>515</v>
      </c>
      <c r="F5" s="201">
        <v>644</v>
      </c>
      <c r="G5" s="201" t="s">
        <v>381</v>
      </c>
      <c r="H5" s="880">
        <f>SUM(H10:H13)</f>
        <v>25217700</v>
      </c>
      <c r="I5" s="891">
        <f t="shared" ref="I5:J5" si="0">SUM(I10:I13)</f>
        <v>147524.99663918142</v>
      </c>
      <c r="J5" s="880">
        <f t="shared" si="0"/>
        <v>16111660</v>
      </c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183"/>
    </row>
    <row r="6" spans="1:37" ht="14.25" customHeight="1">
      <c r="A6" s="82" t="s">
        <v>144</v>
      </c>
      <c r="B6" s="101"/>
      <c r="C6" s="223" t="s">
        <v>147</v>
      </c>
      <c r="D6" s="102"/>
      <c r="E6" s="398" t="s">
        <v>515</v>
      </c>
      <c r="F6" s="201">
        <v>644</v>
      </c>
      <c r="G6" s="201" t="s">
        <v>381</v>
      </c>
      <c r="H6" s="881"/>
      <c r="I6" s="892"/>
      <c r="J6" s="881"/>
      <c r="K6" s="102"/>
      <c r="L6" s="102"/>
      <c r="M6" s="102"/>
      <c r="N6" s="182">
        <v>109825424</v>
      </c>
      <c r="O6" s="182">
        <v>1057349</v>
      </c>
      <c r="P6" s="182" t="s">
        <v>376</v>
      </c>
      <c r="Q6" s="182">
        <v>282374772</v>
      </c>
      <c r="R6" s="182">
        <v>123399759</v>
      </c>
      <c r="S6" s="182" t="s">
        <v>376</v>
      </c>
      <c r="T6" s="182">
        <v>123541333</v>
      </c>
      <c r="U6" s="182">
        <v>6087257</v>
      </c>
      <c r="V6" s="182" t="s">
        <v>376</v>
      </c>
      <c r="W6" s="182" t="s">
        <v>376</v>
      </c>
      <c r="X6" s="182">
        <v>19114993</v>
      </c>
      <c r="Y6" s="182" t="s">
        <v>376</v>
      </c>
      <c r="Z6" s="182">
        <v>35843506</v>
      </c>
      <c r="AA6" s="182">
        <v>33235270</v>
      </c>
      <c r="AB6" s="182">
        <v>4522185</v>
      </c>
      <c r="AC6" s="102"/>
      <c r="AD6" s="102"/>
      <c r="AE6" s="102"/>
      <c r="AF6" s="102"/>
      <c r="AG6" s="102"/>
      <c r="AH6" s="102"/>
      <c r="AI6" s="102"/>
      <c r="AJ6" s="424">
        <f>SUM(K6:AI6)</f>
        <v>739001848</v>
      </c>
    </row>
    <row r="7" spans="1:37" ht="14.25" customHeight="1">
      <c r="A7" s="82" t="s">
        <v>145</v>
      </c>
      <c r="B7" s="101"/>
      <c r="C7" s="223" t="s">
        <v>147</v>
      </c>
      <c r="D7" s="102"/>
      <c r="E7" s="398" t="s">
        <v>515</v>
      </c>
      <c r="F7" s="201">
        <v>644</v>
      </c>
      <c r="G7" s="201" t="s">
        <v>381</v>
      </c>
      <c r="H7" s="881"/>
      <c r="I7" s="892"/>
      <c r="J7" s="881"/>
      <c r="K7" s="102"/>
      <c r="L7" s="102"/>
      <c r="M7" s="102"/>
      <c r="N7" s="182">
        <v>10156313</v>
      </c>
      <c r="O7" s="182">
        <v>217619</v>
      </c>
      <c r="P7" s="182" t="s">
        <v>382</v>
      </c>
      <c r="Q7" s="182" t="s">
        <v>382</v>
      </c>
      <c r="R7" s="182">
        <v>75068692</v>
      </c>
      <c r="S7" s="182" t="s">
        <v>382</v>
      </c>
      <c r="T7" s="182">
        <v>998815</v>
      </c>
      <c r="U7" s="182" t="s">
        <v>382</v>
      </c>
      <c r="V7" s="182" t="s">
        <v>382</v>
      </c>
      <c r="W7" s="182" t="s">
        <v>382</v>
      </c>
      <c r="X7" s="182">
        <v>28000388</v>
      </c>
      <c r="Y7" s="182">
        <v>7235972</v>
      </c>
      <c r="Z7" s="182">
        <v>17835</v>
      </c>
      <c r="AA7" s="182" t="s">
        <v>382</v>
      </c>
      <c r="AB7" s="182">
        <v>1804</v>
      </c>
      <c r="AC7" s="182"/>
      <c r="AD7" s="182">
        <v>2007932</v>
      </c>
      <c r="AE7" s="182" t="s">
        <v>382</v>
      </c>
      <c r="AF7" s="182" t="s">
        <v>382</v>
      </c>
      <c r="AG7" s="186" t="s">
        <v>382</v>
      </c>
      <c r="AH7" s="185"/>
      <c r="AI7" s="182"/>
      <c r="AJ7" s="424">
        <f>SUM(K7:AI7)</f>
        <v>123705370</v>
      </c>
    </row>
    <row r="8" spans="1:37" ht="14.25" customHeight="1" thickBot="1">
      <c r="A8" s="84" t="s">
        <v>146</v>
      </c>
      <c r="B8" s="103"/>
      <c r="C8" s="223" t="s">
        <v>147</v>
      </c>
      <c r="D8" s="103"/>
      <c r="E8" s="398" t="s">
        <v>515</v>
      </c>
      <c r="F8" s="201">
        <v>644</v>
      </c>
      <c r="G8" s="201" t="s">
        <v>381</v>
      </c>
      <c r="H8" s="882"/>
      <c r="I8" s="897"/>
      <c r="J8" s="882"/>
      <c r="K8" s="103"/>
      <c r="L8" s="103"/>
      <c r="M8" s="103"/>
      <c r="N8" s="187">
        <v>10462775</v>
      </c>
      <c r="O8" s="187">
        <v>166408</v>
      </c>
      <c r="P8" s="187" t="s">
        <v>383</v>
      </c>
      <c r="Q8" s="187">
        <v>135025656</v>
      </c>
      <c r="R8" s="187">
        <v>13715766</v>
      </c>
      <c r="S8" s="187" t="s">
        <v>383</v>
      </c>
      <c r="T8" s="187">
        <v>15786888</v>
      </c>
      <c r="U8" s="187" t="s">
        <v>383</v>
      </c>
      <c r="V8" s="187" t="s">
        <v>383</v>
      </c>
      <c r="W8" s="187" t="s">
        <v>383</v>
      </c>
      <c r="X8" s="187">
        <v>2146757</v>
      </c>
      <c r="Y8" s="187" t="s">
        <v>383</v>
      </c>
      <c r="Z8" s="187">
        <v>701614</v>
      </c>
      <c r="AA8" s="187" t="s">
        <v>383</v>
      </c>
      <c r="AB8" s="188" t="s">
        <v>383</v>
      </c>
      <c r="AC8" s="189"/>
      <c r="AD8" s="187">
        <v>747001</v>
      </c>
      <c r="AE8" s="187" t="s">
        <v>383</v>
      </c>
      <c r="AF8" s="187">
        <v>2168910</v>
      </c>
      <c r="AG8" s="188" t="s">
        <v>383</v>
      </c>
      <c r="AH8" s="189"/>
      <c r="AI8" s="187"/>
      <c r="AJ8" s="424">
        <f>SUM(K8:AI8)</f>
        <v>180921775</v>
      </c>
    </row>
    <row r="9" spans="1:37" ht="14.5" thickBot="1">
      <c r="A9" s="728" t="s">
        <v>316</v>
      </c>
      <c r="B9" s="853"/>
      <c r="C9" s="853"/>
      <c r="D9" s="853"/>
      <c r="E9" s="853"/>
      <c r="F9" s="853"/>
      <c r="G9" s="853"/>
      <c r="H9" s="853"/>
      <c r="I9" s="853"/>
      <c r="J9" s="853"/>
      <c r="K9" s="853"/>
      <c r="L9" s="853"/>
      <c r="M9" s="853"/>
      <c r="N9" s="853"/>
      <c r="O9" s="853"/>
      <c r="P9" s="853"/>
      <c r="Q9" s="853"/>
      <c r="R9" s="853"/>
      <c r="S9" s="853"/>
      <c r="T9" s="853"/>
      <c r="U9" s="853"/>
      <c r="V9" s="853"/>
      <c r="W9" s="853"/>
      <c r="X9" s="853"/>
      <c r="Y9" s="853"/>
      <c r="Z9" s="853"/>
      <c r="AA9" s="853"/>
      <c r="AB9" s="853"/>
      <c r="AC9" s="853"/>
      <c r="AD9" s="853"/>
      <c r="AE9" s="853"/>
      <c r="AF9" s="853"/>
      <c r="AG9" s="853"/>
      <c r="AH9" s="853"/>
      <c r="AI9" s="853"/>
      <c r="AJ9" s="854"/>
    </row>
    <row r="10" spans="1:37" ht="18" customHeight="1">
      <c r="A10" s="860" t="s">
        <v>513</v>
      </c>
      <c r="B10" s="364" t="s">
        <v>377</v>
      </c>
      <c r="C10" s="912" t="s">
        <v>147</v>
      </c>
      <c r="D10" s="219"/>
      <c r="E10" s="894" t="s">
        <v>148</v>
      </c>
      <c r="F10" s="894">
        <v>644</v>
      </c>
      <c r="G10" s="894" t="s">
        <v>381</v>
      </c>
      <c r="H10" s="220">
        <v>12608850</v>
      </c>
      <c r="I10" s="482">
        <v>73762.498319590712</v>
      </c>
      <c r="J10" s="225">
        <f>'[1]2.1_Recon_Crude Lifting'!$H$83</f>
        <v>2992834</v>
      </c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</row>
    <row r="11" spans="1:37" ht="18.75" customHeight="1">
      <c r="A11" s="724"/>
      <c r="B11" s="360" t="s">
        <v>380</v>
      </c>
      <c r="C11" s="710"/>
      <c r="D11" s="101"/>
      <c r="E11" s="602"/>
      <c r="F11" s="602"/>
      <c r="G11" s="602"/>
      <c r="H11" s="184">
        <v>6052248</v>
      </c>
      <c r="I11" s="483">
        <v>35405.999193403542</v>
      </c>
      <c r="J11" s="184">
        <f>'[1]2.1_Recon_Crude Lifting'!$H$125</f>
        <v>6170762</v>
      </c>
      <c r="K11" s="101"/>
      <c r="L11" s="101"/>
      <c r="M11" s="101"/>
      <c r="N11" s="182">
        <v>109825424</v>
      </c>
      <c r="O11" s="182">
        <v>1057349</v>
      </c>
      <c r="P11" s="182" t="s">
        <v>376</v>
      </c>
      <c r="Q11" s="182">
        <v>282374772</v>
      </c>
      <c r="R11" s="182">
        <v>123399759</v>
      </c>
      <c r="S11" s="182" t="s">
        <v>376</v>
      </c>
      <c r="T11" s="182">
        <v>123541333</v>
      </c>
      <c r="U11" s="182">
        <v>6087257</v>
      </c>
      <c r="V11" s="182" t="s">
        <v>376</v>
      </c>
      <c r="W11" s="182" t="s">
        <v>376</v>
      </c>
      <c r="X11" s="182">
        <v>19114993</v>
      </c>
      <c r="Y11" s="182" t="s">
        <v>376</v>
      </c>
      <c r="Z11" s="182">
        <v>35843506</v>
      </c>
      <c r="AA11" s="182">
        <v>33235270</v>
      </c>
      <c r="AB11" s="182">
        <v>4522185</v>
      </c>
      <c r="AC11" s="102"/>
      <c r="AD11" s="102"/>
      <c r="AE11" s="102"/>
      <c r="AF11" s="102"/>
      <c r="AG11" s="101"/>
      <c r="AH11" s="101"/>
      <c r="AI11" s="101"/>
      <c r="AJ11" s="424">
        <f t="shared" ref="AJ11:AJ13" si="1">SUM(K11:AI11)</f>
        <v>739001848</v>
      </c>
    </row>
    <row r="12" spans="1:37" ht="18.75" customHeight="1">
      <c r="A12" s="724"/>
      <c r="B12" s="360" t="s">
        <v>379</v>
      </c>
      <c r="C12" s="710"/>
      <c r="D12" s="101"/>
      <c r="E12" s="602"/>
      <c r="F12" s="602"/>
      <c r="G12" s="602"/>
      <c r="H12" s="184">
        <v>4034832</v>
      </c>
      <c r="I12" s="483">
        <v>23603.999462269028</v>
      </c>
      <c r="J12" s="184">
        <f>'[1]2.1_Recon_Crude Lifting'!$H$101</f>
        <v>3946503</v>
      </c>
      <c r="K12" s="101"/>
      <c r="L12" s="101"/>
      <c r="M12" s="101"/>
      <c r="N12" s="182">
        <v>10156313</v>
      </c>
      <c r="O12" s="182">
        <v>217619</v>
      </c>
      <c r="P12" s="182" t="s">
        <v>382</v>
      </c>
      <c r="Q12" s="182" t="s">
        <v>382</v>
      </c>
      <c r="R12" s="182">
        <v>75068692</v>
      </c>
      <c r="S12" s="182" t="s">
        <v>382</v>
      </c>
      <c r="T12" s="182">
        <v>998815</v>
      </c>
      <c r="U12" s="182" t="s">
        <v>382</v>
      </c>
      <c r="V12" s="182" t="s">
        <v>382</v>
      </c>
      <c r="W12" s="182" t="s">
        <v>382</v>
      </c>
      <c r="X12" s="182">
        <v>28000388</v>
      </c>
      <c r="Y12" s="182">
        <v>7235972</v>
      </c>
      <c r="Z12" s="182">
        <v>17835</v>
      </c>
      <c r="AA12" s="182" t="s">
        <v>382</v>
      </c>
      <c r="AB12" s="182">
        <v>1804</v>
      </c>
      <c r="AC12" s="182"/>
      <c r="AD12" s="182">
        <v>2007932</v>
      </c>
      <c r="AE12" s="182" t="s">
        <v>382</v>
      </c>
      <c r="AF12" s="182" t="s">
        <v>382</v>
      </c>
      <c r="AG12" s="101"/>
      <c r="AH12" s="101"/>
      <c r="AI12" s="101"/>
      <c r="AJ12" s="424">
        <f t="shared" si="1"/>
        <v>123705370</v>
      </c>
    </row>
    <row r="13" spans="1:37" ht="18.75" customHeight="1" thickBot="1">
      <c r="A13" s="724"/>
      <c r="B13" s="360" t="s">
        <v>378</v>
      </c>
      <c r="C13" s="711"/>
      <c r="D13" s="101"/>
      <c r="E13" s="603"/>
      <c r="F13" s="603"/>
      <c r="G13" s="603"/>
      <c r="H13" s="218">
        <v>2521770</v>
      </c>
      <c r="I13" s="483">
        <v>14752.499663918143</v>
      </c>
      <c r="J13" s="184">
        <f>'[1]2.1_Recon_Crude Lifting'!$H$104</f>
        <v>3001561</v>
      </c>
      <c r="K13" s="101"/>
      <c r="L13" s="101"/>
      <c r="M13" s="101"/>
      <c r="N13" s="187">
        <v>10462775</v>
      </c>
      <c r="O13" s="187">
        <v>166408</v>
      </c>
      <c r="P13" s="187" t="s">
        <v>383</v>
      </c>
      <c r="Q13" s="187">
        <v>135025656</v>
      </c>
      <c r="R13" s="187">
        <v>13715766</v>
      </c>
      <c r="S13" s="187" t="s">
        <v>383</v>
      </c>
      <c r="T13" s="187">
        <v>15786888</v>
      </c>
      <c r="U13" s="187" t="s">
        <v>383</v>
      </c>
      <c r="V13" s="187" t="s">
        <v>383</v>
      </c>
      <c r="W13" s="187" t="s">
        <v>383</v>
      </c>
      <c r="X13" s="187">
        <v>2146757</v>
      </c>
      <c r="Y13" s="187" t="s">
        <v>383</v>
      </c>
      <c r="Z13" s="187">
        <v>701614</v>
      </c>
      <c r="AA13" s="187" t="s">
        <v>383</v>
      </c>
      <c r="AB13" s="188" t="s">
        <v>383</v>
      </c>
      <c r="AC13" s="189"/>
      <c r="AD13" s="187">
        <v>747001</v>
      </c>
      <c r="AE13" s="187" t="s">
        <v>383</v>
      </c>
      <c r="AF13" s="187">
        <v>2168910</v>
      </c>
      <c r="AG13" s="101"/>
      <c r="AH13" s="101"/>
      <c r="AI13" s="101"/>
      <c r="AJ13" s="424">
        <f t="shared" si="1"/>
        <v>180921775</v>
      </c>
    </row>
    <row r="14" spans="1:37" ht="33" customHeight="1">
      <c r="A14" s="657" t="s">
        <v>527</v>
      </c>
      <c r="B14" s="855"/>
      <c r="C14" s="855"/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5"/>
      <c r="AI14" s="855"/>
      <c r="AJ14" s="856"/>
    </row>
    <row r="15" spans="1:37" ht="229" thickBot="1">
      <c r="A15" s="835"/>
      <c r="B15" s="836"/>
      <c r="C15" s="9" t="s">
        <v>0</v>
      </c>
      <c r="D15" s="9" t="s">
        <v>1</v>
      </c>
      <c r="E15" s="9" t="s">
        <v>2</v>
      </c>
      <c r="F15" s="9" t="s">
        <v>3</v>
      </c>
      <c r="G15" s="9" t="s">
        <v>4</v>
      </c>
      <c r="H15" s="9" t="s">
        <v>5</v>
      </c>
      <c r="I15" s="496" t="s">
        <v>6</v>
      </c>
      <c r="J15" s="9" t="s">
        <v>374</v>
      </c>
      <c r="K15" s="9" t="s">
        <v>7</v>
      </c>
      <c r="L15" s="9" t="s">
        <v>8</v>
      </c>
      <c r="M15" s="9" t="s">
        <v>143</v>
      </c>
      <c r="N15" s="9" t="s">
        <v>10</v>
      </c>
      <c r="O15" s="9" t="s">
        <v>28</v>
      </c>
      <c r="P15" s="9" t="s">
        <v>12</v>
      </c>
      <c r="Q15" s="9" t="s">
        <v>13</v>
      </c>
      <c r="R15" s="9" t="s">
        <v>14</v>
      </c>
      <c r="S15" s="9" t="s">
        <v>15</v>
      </c>
      <c r="T15" s="9" t="s">
        <v>16</v>
      </c>
      <c r="U15" s="9" t="s">
        <v>17</v>
      </c>
      <c r="V15" s="9" t="s">
        <v>18</v>
      </c>
      <c r="W15" s="9" t="s">
        <v>19</v>
      </c>
      <c r="X15" s="9" t="s">
        <v>20</v>
      </c>
      <c r="Y15" s="9" t="s">
        <v>21</v>
      </c>
      <c r="Z15" s="9" t="s">
        <v>22</v>
      </c>
      <c r="AA15" s="9" t="s">
        <v>23</v>
      </c>
      <c r="AB15" s="9" t="s">
        <v>24</v>
      </c>
      <c r="AC15" s="9" t="s">
        <v>25</v>
      </c>
      <c r="AD15" s="9" t="s">
        <v>26</v>
      </c>
      <c r="AE15" s="9" t="s">
        <v>27</v>
      </c>
      <c r="AF15" s="9" t="s">
        <v>29</v>
      </c>
      <c r="AG15" s="9" t="s">
        <v>30</v>
      </c>
      <c r="AH15" s="9" t="s">
        <v>31</v>
      </c>
      <c r="AI15" s="9" t="s">
        <v>32</v>
      </c>
      <c r="AJ15" s="9" t="s">
        <v>33</v>
      </c>
      <c r="AK15" s="100"/>
    </row>
    <row r="16" spans="1:37" ht="14.5" thickBot="1">
      <c r="A16" s="728" t="s">
        <v>320</v>
      </c>
      <c r="B16" s="853"/>
      <c r="C16" s="853"/>
      <c r="D16" s="853"/>
      <c r="E16" s="853"/>
      <c r="F16" s="853"/>
      <c r="G16" s="853"/>
      <c r="H16" s="853"/>
      <c r="I16" s="853"/>
      <c r="J16" s="853"/>
      <c r="K16" s="853"/>
      <c r="L16" s="853"/>
      <c r="M16" s="853"/>
      <c r="N16" s="853"/>
      <c r="O16" s="853"/>
      <c r="P16" s="853"/>
      <c r="Q16" s="853"/>
      <c r="R16" s="853"/>
      <c r="S16" s="853"/>
      <c r="T16" s="853"/>
      <c r="U16" s="853"/>
      <c r="V16" s="853"/>
      <c r="W16" s="853"/>
      <c r="X16" s="853"/>
      <c r="Y16" s="853"/>
      <c r="Z16" s="853"/>
      <c r="AA16" s="853"/>
      <c r="AB16" s="853"/>
      <c r="AC16" s="853"/>
      <c r="AD16" s="853"/>
      <c r="AE16" s="853"/>
      <c r="AF16" s="853"/>
      <c r="AG16" s="853"/>
      <c r="AH16" s="853"/>
      <c r="AI16" s="853"/>
      <c r="AJ16" s="854"/>
    </row>
    <row r="17" spans="1:37" ht="14.25" customHeight="1">
      <c r="A17" s="223" t="s">
        <v>35</v>
      </c>
      <c r="B17" s="183"/>
      <c r="C17" s="863" t="s">
        <v>149</v>
      </c>
      <c r="D17" s="201"/>
      <c r="E17" s="863" t="s">
        <v>148</v>
      </c>
      <c r="F17" s="863">
        <v>644</v>
      </c>
      <c r="G17" s="863" t="s">
        <v>149</v>
      </c>
      <c r="H17" s="880">
        <f>SUM(H23:H26)</f>
        <v>33934195</v>
      </c>
      <c r="I17" s="883">
        <f t="shared" ref="I17:J17" si="2">SUM(I23:I26)</f>
        <v>39653.300833752</v>
      </c>
      <c r="J17" s="880">
        <f t="shared" si="2"/>
        <v>25969879</v>
      </c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183"/>
    </row>
    <row r="18" spans="1:37" ht="14.25" customHeight="1">
      <c r="A18" s="82" t="s">
        <v>144</v>
      </c>
      <c r="B18" s="101"/>
      <c r="C18" s="518"/>
      <c r="D18" s="102"/>
      <c r="E18" s="518"/>
      <c r="F18" s="518"/>
      <c r="G18" s="518"/>
      <c r="H18" s="881"/>
      <c r="I18" s="520"/>
      <c r="J18" s="881"/>
      <c r="K18" s="102"/>
      <c r="L18" s="102"/>
      <c r="M18" s="102"/>
      <c r="N18" s="182"/>
      <c r="O18" s="182"/>
      <c r="P18" s="182" t="s">
        <v>376</v>
      </c>
      <c r="Q18" s="182"/>
      <c r="R18" s="182"/>
      <c r="S18" s="182"/>
      <c r="T18" s="182"/>
      <c r="U18" s="182"/>
      <c r="V18" s="182" t="s">
        <v>376</v>
      </c>
      <c r="W18" s="182" t="s">
        <v>376</v>
      </c>
      <c r="X18" s="182"/>
      <c r="Y18" s="182" t="s">
        <v>376</v>
      </c>
      <c r="Z18" s="182"/>
      <c r="AA18" s="182"/>
      <c r="AB18" s="182"/>
      <c r="AC18" s="102"/>
      <c r="AD18" s="102"/>
      <c r="AE18" s="102"/>
      <c r="AF18" s="102"/>
      <c r="AG18" s="102"/>
      <c r="AH18" s="102"/>
      <c r="AI18" s="102"/>
      <c r="AJ18" s="101"/>
    </row>
    <row r="19" spans="1:37" ht="14.25" customHeight="1">
      <c r="A19" s="82" t="s">
        <v>145</v>
      </c>
      <c r="B19" s="101"/>
      <c r="C19" s="518"/>
      <c r="D19" s="102"/>
      <c r="E19" s="518"/>
      <c r="F19" s="518"/>
      <c r="G19" s="518"/>
      <c r="H19" s="881"/>
      <c r="I19" s="520"/>
      <c r="J19" s="881"/>
      <c r="K19" s="102"/>
      <c r="L19" s="102"/>
      <c r="M19" s="102"/>
      <c r="N19" s="182"/>
      <c r="O19" s="182"/>
      <c r="P19" s="182" t="s">
        <v>382</v>
      </c>
      <c r="Q19" s="182"/>
      <c r="R19" s="182"/>
      <c r="S19" s="182"/>
      <c r="T19" s="182"/>
      <c r="U19" s="182"/>
      <c r="V19" s="182"/>
      <c r="W19" s="182" t="s">
        <v>382</v>
      </c>
      <c r="X19" s="182"/>
      <c r="Y19" s="182"/>
      <c r="Z19" s="182"/>
      <c r="AA19" s="182" t="s">
        <v>382</v>
      </c>
      <c r="AB19" s="182"/>
      <c r="AC19" s="182"/>
      <c r="AD19" s="182"/>
      <c r="AE19" s="182" t="s">
        <v>382</v>
      </c>
      <c r="AF19" s="182" t="s">
        <v>382</v>
      </c>
      <c r="AG19" s="186" t="s">
        <v>382</v>
      </c>
      <c r="AH19" s="185"/>
      <c r="AI19" s="182"/>
      <c r="AJ19" s="424">
        <f>SUM(K19:AI19)</f>
        <v>0</v>
      </c>
    </row>
    <row r="20" spans="1:37" ht="14.25" customHeight="1">
      <c r="A20" s="405" t="s">
        <v>146</v>
      </c>
      <c r="B20" s="360"/>
      <c r="C20" s="518"/>
      <c r="D20" s="360"/>
      <c r="E20" s="518"/>
      <c r="F20" s="518"/>
      <c r="G20" s="518"/>
      <c r="H20" s="881"/>
      <c r="I20" s="520"/>
      <c r="J20" s="881"/>
      <c r="K20" s="360"/>
      <c r="L20" s="360"/>
      <c r="M20" s="360"/>
      <c r="N20" s="406"/>
      <c r="O20" s="406"/>
      <c r="P20" s="406" t="s">
        <v>383</v>
      </c>
      <c r="Q20" s="406"/>
      <c r="R20" s="406"/>
      <c r="S20" s="406"/>
      <c r="T20" s="406"/>
      <c r="U20" s="406"/>
      <c r="V20" s="406" t="s">
        <v>383</v>
      </c>
      <c r="W20" s="406" t="s">
        <v>383</v>
      </c>
      <c r="X20" s="406"/>
      <c r="Y20" s="406" t="s">
        <v>383</v>
      </c>
      <c r="Z20" s="406"/>
      <c r="AA20" s="406" t="s">
        <v>383</v>
      </c>
      <c r="AB20" s="407" t="s">
        <v>383</v>
      </c>
      <c r="AC20" s="408"/>
      <c r="AD20" s="406"/>
      <c r="AE20" s="406" t="s">
        <v>383</v>
      </c>
      <c r="AF20" s="406"/>
      <c r="AG20" s="407"/>
      <c r="AH20" s="408"/>
      <c r="AI20" s="406"/>
      <c r="AJ20" s="360"/>
    </row>
    <row r="21" spans="1:37" ht="14.25" customHeight="1">
      <c r="A21" s="82" t="s">
        <v>517</v>
      </c>
      <c r="B21" s="101"/>
      <c r="C21" s="519"/>
      <c r="D21" s="101"/>
      <c r="E21" s="519"/>
      <c r="F21" s="519"/>
      <c r="G21" s="519"/>
      <c r="H21" s="911"/>
      <c r="I21" s="521"/>
      <c r="J21" s="911"/>
      <c r="K21" s="101"/>
      <c r="L21" s="101"/>
      <c r="M21" s="101"/>
      <c r="N21" s="184">
        <v>36337191.969999999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5340687.3590000002</v>
      </c>
      <c r="V21" s="184">
        <v>0</v>
      </c>
      <c r="W21" s="184">
        <v>0</v>
      </c>
      <c r="X21" s="184">
        <v>68309.867023160768</v>
      </c>
      <c r="Y21" s="184">
        <v>22967.490620510278</v>
      </c>
      <c r="Z21" s="184">
        <v>88356.295883700775</v>
      </c>
      <c r="AA21" s="184">
        <v>12159244.261714144</v>
      </c>
      <c r="AB21" s="184">
        <v>0</v>
      </c>
      <c r="AC21" s="184"/>
      <c r="AD21" s="184">
        <v>1420125658.7566881</v>
      </c>
      <c r="AE21" s="184">
        <v>0</v>
      </c>
      <c r="AF21" s="184">
        <v>29834619.449999999</v>
      </c>
      <c r="AG21" s="184">
        <v>0</v>
      </c>
      <c r="AH21" s="184"/>
      <c r="AI21" s="184"/>
      <c r="AJ21" s="424">
        <f>SUM(K21:AI21)</f>
        <v>1503977035.4509296</v>
      </c>
    </row>
    <row r="22" spans="1:37" ht="14.5" thickBot="1">
      <c r="A22" s="857" t="s">
        <v>316</v>
      </c>
      <c r="B22" s="858"/>
      <c r="C22" s="858"/>
      <c r="D22" s="858"/>
      <c r="E22" s="858"/>
      <c r="F22" s="858"/>
      <c r="G22" s="858"/>
      <c r="H22" s="858"/>
      <c r="I22" s="858"/>
      <c r="J22" s="858"/>
      <c r="K22" s="858"/>
      <c r="L22" s="858"/>
      <c r="M22" s="858"/>
      <c r="N22" s="858"/>
      <c r="O22" s="858"/>
      <c r="P22" s="858"/>
      <c r="Q22" s="858"/>
      <c r="R22" s="858"/>
      <c r="S22" s="858"/>
      <c r="T22" s="858"/>
      <c r="U22" s="858"/>
      <c r="V22" s="858"/>
      <c r="W22" s="858"/>
      <c r="X22" s="858"/>
      <c r="Y22" s="858"/>
      <c r="Z22" s="858"/>
      <c r="AA22" s="858"/>
      <c r="AB22" s="858"/>
      <c r="AC22" s="858"/>
      <c r="AD22" s="858"/>
      <c r="AE22" s="858"/>
      <c r="AF22" s="858"/>
      <c r="AG22" s="858"/>
      <c r="AH22" s="858"/>
      <c r="AI22" s="858"/>
      <c r="AJ22" s="859"/>
    </row>
    <row r="23" spans="1:37" ht="18" customHeight="1">
      <c r="A23" s="860" t="s">
        <v>458</v>
      </c>
      <c r="B23" s="380" t="s">
        <v>377</v>
      </c>
      <c r="C23" s="841" t="s">
        <v>149</v>
      </c>
      <c r="D23" s="96"/>
      <c r="E23" s="894" t="s">
        <v>148</v>
      </c>
      <c r="F23" s="894">
        <v>644</v>
      </c>
      <c r="G23" s="841" t="s">
        <v>149</v>
      </c>
      <c r="H23" s="221">
        <v>16967097.5</v>
      </c>
      <c r="I23" s="484">
        <v>19826.650416876</v>
      </c>
      <c r="J23" s="184">
        <f>'[1]2.1_Recon_Crude Lifting'!$H$84</f>
        <v>6937536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</row>
    <row r="24" spans="1:37" ht="18.75" customHeight="1">
      <c r="A24" s="724"/>
      <c r="B24" s="121" t="s">
        <v>380</v>
      </c>
      <c r="C24" s="614"/>
      <c r="D24" s="101"/>
      <c r="E24" s="602"/>
      <c r="F24" s="602"/>
      <c r="G24" s="614"/>
      <c r="H24" s="184">
        <v>8144206.7999999998</v>
      </c>
      <c r="I24" s="483">
        <v>9516.792200100479</v>
      </c>
      <c r="J24" s="184">
        <f>'[1]2.1_Recon_Crude Lifting'!$H$126</f>
        <v>9132913</v>
      </c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</row>
    <row r="25" spans="1:37" ht="18.75" customHeight="1">
      <c r="A25" s="724"/>
      <c r="B25" s="121" t="s">
        <v>379</v>
      </c>
      <c r="C25" s="614"/>
      <c r="D25" s="101"/>
      <c r="E25" s="602"/>
      <c r="F25" s="602"/>
      <c r="G25" s="614"/>
      <c r="H25" s="184">
        <v>5429471.2000000002</v>
      </c>
      <c r="I25" s="483">
        <v>6344.5281334003203</v>
      </c>
      <c r="J25" s="184">
        <f>'[1]2.1_Recon_Crude Lifting'!$H$102</f>
        <v>5946742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</row>
    <row r="26" spans="1:37" ht="14.25" customHeight="1">
      <c r="A26" s="724"/>
      <c r="B26" s="382" t="s">
        <v>378</v>
      </c>
      <c r="C26" s="614"/>
      <c r="D26" s="404"/>
      <c r="E26" s="602"/>
      <c r="F26" s="602"/>
      <c r="G26" s="614"/>
      <c r="H26" s="409">
        <v>3393419.5</v>
      </c>
      <c r="I26" s="479">
        <v>3965.3300833752</v>
      </c>
      <c r="J26" s="361">
        <f>'[1]2.1_Recon_Crude Lifting'!$H$105</f>
        <v>3952688</v>
      </c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</row>
    <row r="27" spans="1:37" ht="20">
      <c r="A27" s="26"/>
      <c r="B27" s="96" t="s">
        <v>517</v>
      </c>
      <c r="C27" s="516"/>
      <c r="D27" s="102"/>
      <c r="E27" s="603"/>
      <c r="F27" s="603"/>
      <c r="G27" s="516"/>
      <c r="H27" s="217"/>
      <c r="I27" s="485"/>
      <c r="J27" s="182"/>
      <c r="K27" s="102"/>
      <c r="L27" s="102"/>
      <c r="M27" s="102"/>
      <c r="N27" s="184">
        <v>36337191.969999999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5340687.3590000002</v>
      </c>
      <c r="V27" s="184">
        <v>0</v>
      </c>
      <c r="W27" s="184">
        <v>0</v>
      </c>
      <c r="X27" s="184">
        <v>68309.867023160768</v>
      </c>
      <c r="Y27" s="184">
        <v>22967.490620510278</v>
      </c>
      <c r="Z27" s="184">
        <v>88356.295883700775</v>
      </c>
      <c r="AA27" s="184">
        <v>12159244.261714144</v>
      </c>
      <c r="AB27" s="184">
        <v>0</v>
      </c>
      <c r="AC27" s="184"/>
      <c r="AD27" s="184">
        <v>1420125658.7566881</v>
      </c>
      <c r="AE27" s="184">
        <v>0</v>
      </c>
      <c r="AF27" s="184">
        <v>29834619.449999999</v>
      </c>
      <c r="AG27" s="184">
        <v>0</v>
      </c>
      <c r="AH27" s="184"/>
      <c r="AI27" s="184"/>
      <c r="AJ27" s="424">
        <f>SUM(K27:AI27)</f>
        <v>1503977035.4509296</v>
      </c>
    </row>
    <row r="28" spans="1:37" ht="22.5" customHeight="1">
      <c r="A28" s="657" t="s">
        <v>528</v>
      </c>
      <c r="B28" s="855"/>
      <c r="C28" s="855"/>
      <c r="D28" s="855"/>
      <c r="E28" s="855"/>
      <c r="F28" s="855"/>
      <c r="G28" s="855"/>
      <c r="H28" s="855"/>
      <c r="I28" s="855"/>
      <c r="J28" s="855"/>
      <c r="K28" s="855"/>
      <c r="L28" s="855"/>
      <c r="M28" s="855"/>
      <c r="N28" s="855"/>
      <c r="O28" s="855"/>
      <c r="P28" s="855"/>
      <c r="Q28" s="855"/>
      <c r="R28" s="855"/>
      <c r="S28" s="855"/>
      <c r="T28" s="855"/>
      <c r="U28" s="855"/>
      <c r="V28" s="855"/>
      <c r="W28" s="855"/>
      <c r="X28" s="855"/>
      <c r="Y28" s="855"/>
      <c r="Z28" s="855"/>
      <c r="AA28" s="855"/>
      <c r="AB28" s="855"/>
      <c r="AC28" s="855"/>
      <c r="AD28" s="855"/>
      <c r="AE28" s="855"/>
      <c r="AF28" s="855"/>
      <c r="AG28" s="855"/>
      <c r="AH28" s="855"/>
      <c r="AI28" s="855"/>
      <c r="AJ28" s="856"/>
      <c r="AK28" s="104"/>
    </row>
    <row r="29" spans="1:37" ht="237" customHeight="1" thickBot="1">
      <c r="A29" s="852"/>
      <c r="B29" s="625"/>
      <c r="C29" s="222" t="s">
        <v>0</v>
      </c>
      <c r="D29" s="222" t="s">
        <v>1</v>
      </c>
      <c r="E29" s="222" t="s">
        <v>2</v>
      </c>
      <c r="F29" s="222" t="s">
        <v>3</v>
      </c>
      <c r="G29" s="222" t="s">
        <v>4</v>
      </c>
      <c r="H29" s="222" t="s">
        <v>5</v>
      </c>
      <c r="I29" s="495" t="s">
        <v>6</v>
      </c>
      <c r="J29" s="222" t="s">
        <v>374</v>
      </c>
      <c r="K29" s="222" t="s">
        <v>7</v>
      </c>
      <c r="L29" s="222" t="s">
        <v>8</v>
      </c>
      <c r="M29" s="222" t="s">
        <v>143</v>
      </c>
      <c r="N29" s="222" t="s">
        <v>10</v>
      </c>
      <c r="O29" s="222" t="s">
        <v>28</v>
      </c>
      <c r="P29" s="222" t="s">
        <v>12</v>
      </c>
      <c r="Q29" s="222" t="s">
        <v>13</v>
      </c>
      <c r="R29" s="222" t="s">
        <v>14</v>
      </c>
      <c r="S29" s="222" t="s">
        <v>15</v>
      </c>
      <c r="T29" s="222" t="s">
        <v>16</v>
      </c>
      <c r="U29" s="222" t="s">
        <v>17</v>
      </c>
      <c r="V29" s="222" t="s">
        <v>18</v>
      </c>
      <c r="W29" s="222" t="s">
        <v>19</v>
      </c>
      <c r="X29" s="222" t="s">
        <v>20</v>
      </c>
      <c r="Y29" s="222" t="s">
        <v>21</v>
      </c>
      <c r="Z29" s="222" t="s">
        <v>22</v>
      </c>
      <c r="AA29" s="222" t="s">
        <v>23</v>
      </c>
      <c r="AB29" s="222" t="s">
        <v>24</v>
      </c>
      <c r="AC29" s="222" t="s">
        <v>25</v>
      </c>
      <c r="AD29" s="222" t="s">
        <v>26</v>
      </c>
      <c r="AE29" s="222" t="s">
        <v>27</v>
      </c>
      <c r="AF29" s="222" t="s">
        <v>29</v>
      </c>
      <c r="AG29" s="222" t="s">
        <v>30</v>
      </c>
      <c r="AH29" s="222" t="s">
        <v>31</v>
      </c>
      <c r="AI29" s="222" t="s">
        <v>32</v>
      </c>
      <c r="AJ29" s="222" t="s">
        <v>33</v>
      </c>
      <c r="AK29" s="104"/>
    </row>
    <row r="30" spans="1:37" ht="15.75" customHeight="1" thickBot="1">
      <c r="A30" s="896" t="s">
        <v>320</v>
      </c>
      <c r="B30" s="853"/>
      <c r="C30" s="853"/>
      <c r="D30" s="853"/>
      <c r="E30" s="853"/>
      <c r="F30" s="853"/>
      <c r="G30" s="853"/>
      <c r="H30" s="853"/>
      <c r="I30" s="853"/>
      <c r="J30" s="853"/>
      <c r="K30" s="853"/>
      <c r="L30" s="853"/>
      <c r="M30" s="853"/>
      <c r="N30" s="853"/>
      <c r="O30" s="853"/>
      <c r="P30" s="853"/>
      <c r="Q30" s="853"/>
      <c r="R30" s="853"/>
      <c r="S30" s="853"/>
      <c r="T30" s="853"/>
      <c r="U30" s="853"/>
      <c r="V30" s="853"/>
      <c r="W30" s="853"/>
      <c r="X30" s="853"/>
      <c r="Y30" s="853"/>
      <c r="Z30" s="853"/>
      <c r="AA30" s="853"/>
      <c r="AB30" s="853"/>
      <c r="AC30" s="853"/>
      <c r="AD30" s="853"/>
      <c r="AE30" s="853"/>
      <c r="AF30" s="853"/>
      <c r="AG30" s="853"/>
      <c r="AH30" s="853"/>
      <c r="AI30" s="853"/>
      <c r="AJ30" s="854"/>
      <c r="AK30" s="104"/>
    </row>
    <row r="31" spans="1:37" ht="15.75" customHeight="1">
      <c r="A31" s="359" t="s">
        <v>35</v>
      </c>
      <c r="B31" s="841" t="s">
        <v>152</v>
      </c>
      <c r="C31" s="863" t="s">
        <v>153</v>
      </c>
      <c r="D31" s="841" t="s">
        <v>154</v>
      </c>
      <c r="E31" s="841" t="s">
        <v>148</v>
      </c>
      <c r="F31" s="841">
        <v>1102</v>
      </c>
      <c r="G31" s="903" t="s">
        <v>153</v>
      </c>
      <c r="H31" s="871">
        <f>SUM(H35:H37)</f>
        <v>23446681</v>
      </c>
      <c r="I31" s="891">
        <f t="shared" ref="I31:J31" si="3">SUM(I35:I37)</f>
        <v>93204.04955366136</v>
      </c>
      <c r="J31" s="871">
        <f t="shared" si="3"/>
        <v>23120411</v>
      </c>
      <c r="K31" s="121"/>
      <c r="L31" s="121"/>
      <c r="M31" s="121"/>
      <c r="N31" s="381"/>
      <c r="O31" s="381"/>
      <c r="P31" s="381"/>
      <c r="Q31" s="381"/>
      <c r="R31" s="381" t="s">
        <v>384</v>
      </c>
      <c r="S31" s="381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191"/>
      <c r="AJ31" s="121"/>
      <c r="AK31" s="104"/>
    </row>
    <row r="32" spans="1:37" ht="15.75" customHeight="1">
      <c r="A32" s="357" t="s">
        <v>150</v>
      </c>
      <c r="B32" s="614"/>
      <c r="C32" s="518"/>
      <c r="D32" s="614"/>
      <c r="E32" s="614"/>
      <c r="F32" s="614"/>
      <c r="G32" s="904"/>
      <c r="H32" s="872"/>
      <c r="I32" s="892"/>
      <c r="J32" s="872"/>
      <c r="K32" s="382"/>
      <c r="L32" s="271">
        <v>166290</v>
      </c>
      <c r="M32" s="382"/>
      <c r="N32" s="190">
        <v>245918825</v>
      </c>
      <c r="O32" s="190" t="s">
        <v>384</v>
      </c>
      <c r="P32" s="190" t="s">
        <v>384</v>
      </c>
      <c r="Q32" s="190" t="s">
        <v>384</v>
      </c>
      <c r="R32" s="190" t="s">
        <v>384</v>
      </c>
      <c r="S32" s="190" t="s">
        <v>384</v>
      </c>
      <c r="T32" s="190">
        <v>41432102</v>
      </c>
      <c r="U32" s="190">
        <v>10740062</v>
      </c>
      <c r="V32" s="190" t="s">
        <v>384</v>
      </c>
      <c r="W32" s="190" t="s">
        <v>384</v>
      </c>
      <c r="X32" s="190">
        <v>8211080</v>
      </c>
      <c r="Y32" s="190">
        <v>6015698</v>
      </c>
      <c r="Z32" s="190">
        <v>13829417</v>
      </c>
      <c r="AA32" s="190">
        <v>14449582</v>
      </c>
      <c r="AB32" s="190">
        <v>2098161</v>
      </c>
      <c r="AC32" s="190"/>
      <c r="AD32" s="190">
        <v>570896</v>
      </c>
      <c r="AE32" s="190" t="s">
        <v>384</v>
      </c>
      <c r="AF32" s="190" t="s">
        <v>384</v>
      </c>
      <c r="AG32" s="190" t="s">
        <v>384</v>
      </c>
      <c r="AH32" s="190"/>
      <c r="AI32" s="191"/>
      <c r="AJ32" s="424">
        <f>SUM(K32:AI32)</f>
        <v>343432113</v>
      </c>
      <c r="AK32" s="104"/>
    </row>
    <row r="33" spans="1:37" ht="15.75" customHeight="1" thickBot="1">
      <c r="A33" s="116" t="s">
        <v>151</v>
      </c>
      <c r="B33" s="842"/>
      <c r="C33" s="864"/>
      <c r="D33" s="842"/>
      <c r="E33" s="842"/>
      <c r="F33" s="842"/>
      <c r="G33" s="905"/>
      <c r="H33" s="874"/>
      <c r="I33" s="897"/>
      <c r="J33" s="874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104"/>
    </row>
    <row r="34" spans="1:37" ht="15.75" customHeight="1">
      <c r="A34" s="887" t="s">
        <v>316</v>
      </c>
      <c r="B34" s="847"/>
      <c r="C34" s="847"/>
      <c r="D34" s="847"/>
      <c r="E34" s="847"/>
      <c r="F34" s="847"/>
      <c r="G34" s="847"/>
      <c r="H34" s="847"/>
      <c r="I34" s="847"/>
      <c r="J34" s="847"/>
      <c r="K34" s="847"/>
      <c r="L34" s="847"/>
      <c r="M34" s="847"/>
      <c r="N34" s="847"/>
      <c r="O34" s="847"/>
      <c r="P34" s="847"/>
      <c r="Q34" s="847"/>
      <c r="R34" s="847"/>
      <c r="S34" s="847"/>
      <c r="T34" s="847"/>
      <c r="U34" s="847"/>
      <c r="V34" s="847"/>
      <c r="W34" s="847"/>
      <c r="X34" s="847"/>
      <c r="Y34" s="847"/>
      <c r="Z34" s="847"/>
      <c r="AA34" s="847"/>
      <c r="AB34" s="847"/>
      <c r="AC34" s="847"/>
      <c r="AD34" s="847"/>
      <c r="AE34" s="847"/>
      <c r="AF34" s="847"/>
      <c r="AG34" s="847"/>
      <c r="AH34" s="847"/>
      <c r="AI34" s="847"/>
      <c r="AJ34" s="848"/>
      <c r="AK34" s="104"/>
    </row>
    <row r="35" spans="1:37" ht="15.75" customHeight="1">
      <c r="A35" s="65" t="s">
        <v>459</v>
      </c>
      <c r="B35" s="885" t="s">
        <v>152</v>
      </c>
      <c r="C35" s="900" t="s">
        <v>153</v>
      </c>
      <c r="D35" s="601" t="s">
        <v>154</v>
      </c>
      <c r="E35" s="601" t="s">
        <v>148</v>
      </c>
      <c r="F35" s="638">
        <v>1102</v>
      </c>
      <c r="G35" s="601" t="s">
        <v>153</v>
      </c>
      <c r="H35" s="253">
        <v>0</v>
      </c>
      <c r="I35" s="486">
        <v>0</v>
      </c>
      <c r="J35" s="253">
        <f>'[1]2.1_Recon_Crude Lifting'!$H$71</f>
        <v>12669665</v>
      </c>
      <c r="K35" s="79"/>
      <c r="L35" s="79"/>
      <c r="M35" s="79"/>
      <c r="N35" s="41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 t="s">
        <v>384</v>
      </c>
      <c r="AF35" s="190"/>
      <c r="AG35" s="190" t="s">
        <v>384</v>
      </c>
      <c r="AH35" s="190"/>
      <c r="AI35" s="79"/>
      <c r="AJ35" s="79"/>
      <c r="AK35" s="104"/>
    </row>
    <row r="36" spans="1:37" ht="15.75" customHeight="1">
      <c r="A36" s="65" t="s">
        <v>385</v>
      </c>
      <c r="B36" s="724"/>
      <c r="C36" s="901"/>
      <c r="D36" s="602"/>
      <c r="E36" s="602"/>
      <c r="F36" s="639"/>
      <c r="G36" s="602"/>
      <c r="H36" s="253">
        <f>0.5625*'[1]3.1_Recon_Fis_Prod_NUPRC+Coy'!$F$31</f>
        <v>13188758.0625</v>
      </c>
      <c r="I36" s="486">
        <f>0.5625*'[1]Recon_Gas Production '!$F$38</f>
        <v>52427.277873934516</v>
      </c>
      <c r="J36" s="253">
        <f>'[1]2.1_Recon_Crude Lifting'!$H$33</f>
        <v>5697710</v>
      </c>
      <c r="K36" s="79"/>
      <c r="L36" s="197">
        <v>166290</v>
      </c>
      <c r="M36" s="79"/>
      <c r="N36" s="410">
        <v>245918825</v>
      </c>
      <c r="O36" s="190" t="s">
        <v>384</v>
      </c>
      <c r="P36" s="190" t="s">
        <v>384</v>
      </c>
      <c r="Q36" s="190" t="s">
        <v>384</v>
      </c>
      <c r="R36" s="190" t="s">
        <v>384</v>
      </c>
      <c r="S36" s="190" t="s">
        <v>384</v>
      </c>
      <c r="T36" s="190">
        <v>41432102</v>
      </c>
      <c r="U36" s="190">
        <v>10740062</v>
      </c>
      <c r="V36" s="190" t="s">
        <v>384</v>
      </c>
      <c r="W36" s="190" t="s">
        <v>384</v>
      </c>
      <c r="X36" s="190">
        <v>8211080</v>
      </c>
      <c r="Y36" s="190">
        <v>6015698</v>
      </c>
      <c r="Z36" s="190">
        <v>13829417</v>
      </c>
      <c r="AA36" s="190">
        <v>14449582</v>
      </c>
      <c r="AB36" s="190">
        <v>2098161</v>
      </c>
      <c r="AC36" s="190"/>
      <c r="AD36" s="190">
        <v>570896</v>
      </c>
      <c r="AE36" s="190" t="s">
        <v>384</v>
      </c>
      <c r="AF36" s="190" t="s">
        <v>384</v>
      </c>
      <c r="AG36" s="190" t="s">
        <v>384</v>
      </c>
      <c r="AH36" s="190"/>
      <c r="AI36" s="190"/>
      <c r="AJ36" s="424">
        <f>SUM(K36:AI36)</f>
        <v>343432113</v>
      </c>
      <c r="AK36" s="104"/>
    </row>
    <row r="37" spans="1:37" ht="15.75" customHeight="1">
      <c r="A37" s="192" t="s">
        <v>386</v>
      </c>
      <c r="B37" s="886"/>
      <c r="C37" s="902"/>
      <c r="D37" s="898"/>
      <c r="E37" s="898"/>
      <c r="F37" s="899"/>
      <c r="G37" s="898"/>
      <c r="H37" s="253">
        <f>0.4375*'[1]3.1_Recon_Fis_Prod_NUPRC+Coy'!$F$31</f>
        <v>10257922.9375</v>
      </c>
      <c r="I37" s="486">
        <f>0.4375*'[1]Recon_Gas Production '!$F$38</f>
        <v>40776.771679726844</v>
      </c>
      <c r="J37" s="383">
        <f>'[1]2.1_Recon_Crude Lifting'!$H$114</f>
        <v>4753036</v>
      </c>
      <c r="K37" s="102"/>
      <c r="L37" s="102"/>
      <c r="M37" s="102"/>
      <c r="N37" s="106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424">
        <f>SUM(K37:AI37)</f>
        <v>0</v>
      </c>
      <c r="AK37" s="104"/>
    </row>
    <row r="38" spans="1:37" ht="29.25" customHeight="1">
      <c r="A38" s="675" t="s">
        <v>529</v>
      </c>
      <c r="B38" s="831"/>
      <c r="C38" s="831"/>
      <c r="D38" s="831"/>
      <c r="E38" s="831"/>
      <c r="F38" s="831"/>
      <c r="G38" s="831"/>
      <c r="H38" s="855"/>
      <c r="I38" s="855"/>
      <c r="J38" s="855"/>
      <c r="K38" s="855"/>
      <c r="L38" s="855"/>
      <c r="M38" s="855"/>
      <c r="N38" s="831"/>
      <c r="O38" s="831"/>
      <c r="P38" s="831"/>
      <c r="Q38" s="831"/>
      <c r="R38" s="831"/>
      <c r="S38" s="831"/>
      <c r="T38" s="831"/>
      <c r="U38" s="831"/>
      <c r="V38" s="831"/>
      <c r="W38" s="831"/>
      <c r="X38" s="831"/>
      <c r="Y38" s="831"/>
      <c r="Z38" s="831"/>
      <c r="AA38" s="831"/>
      <c r="AB38" s="831"/>
      <c r="AC38" s="831"/>
      <c r="AD38" s="831"/>
      <c r="AE38" s="831"/>
      <c r="AF38" s="831"/>
      <c r="AG38" s="831"/>
      <c r="AH38" s="831"/>
      <c r="AI38" s="831"/>
      <c r="AJ38" s="832"/>
      <c r="AK38" s="104"/>
    </row>
    <row r="39" spans="1:37" ht="236.25" customHeight="1" thickBot="1">
      <c r="A39" s="835"/>
      <c r="B39" s="836"/>
      <c r="C39" s="9" t="s">
        <v>0</v>
      </c>
      <c r="D39" s="9" t="s">
        <v>1</v>
      </c>
      <c r="E39" s="9" t="s">
        <v>2</v>
      </c>
      <c r="F39" s="9" t="s">
        <v>3</v>
      </c>
      <c r="G39" s="9" t="s">
        <v>4</v>
      </c>
      <c r="H39" s="9" t="s">
        <v>5</v>
      </c>
      <c r="I39" s="472" t="s">
        <v>6</v>
      </c>
      <c r="J39" s="9" t="s">
        <v>374</v>
      </c>
      <c r="K39" s="9" t="s">
        <v>7</v>
      </c>
      <c r="L39" s="9" t="s">
        <v>8</v>
      </c>
      <c r="M39" s="9" t="s">
        <v>143</v>
      </c>
      <c r="N39" s="9" t="s">
        <v>10</v>
      </c>
      <c r="O39" s="9" t="s">
        <v>28</v>
      </c>
      <c r="P39" s="9" t="s">
        <v>12</v>
      </c>
      <c r="Q39" s="9" t="s">
        <v>13</v>
      </c>
      <c r="R39" s="9" t="s">
        <v>14</v>
      </c>
      <c r="S39" s="9" t="s">
        <v>15</v>
      </c>
      <c r="T39" s="9" t="s">
        <v>16</v>
      </c>
      <c r="U39" s="9" t="s">
        <v>17</v>
      </c>
      <c r="V39" s="9" t="s">
        <v>18</v>
      </c>
      <c r="W39" s="9" t="s">
        <v>19</v>
      </c>
      <c r="X39" s="9" t="s">
        <v>20</v>
      </c>
      <c r="Y39" s="9" t="s">
        <v>21</v>
      </c>
      <c r="Z39" s="9" t="s">
        <v>22</v>
      </c>
      <c r="AA39" s="9" t="s">
        <v>23</v>
      </c>
      <c r="AB39" s="9" t="s">
        <v>24</v>
      </c>
      <c r="AC39" s="9" t="s">
        <v>25</v>
      </c>
      <c r="AD39" s="9" t="s">
        <v>26</v>
      </c>
      <c r="AE39" s="9" t="s">
        <v>27</v>
      </c>
      <c r="AF39" s="9" t="s">
        <v>29</v>
      </c>
      <c r="AG39" s="9" t="s">
        <v>30</v>
      </c>
      <c r="AH39" s="9" t="s">
        <v>31</v>
      </c>
      <c r="AI39" s="9" t="s">
        <v>32</v>
      </c>
      <c r="AJ39" s="9" t="s">
        <v>33</v>
      </c>
      <c r="AK39" s="104"/>
    </row>
    <row r="40" spans="1:37" ht="15.75" customHeight="1" thickBot="1">
      <c r="A40" s="861" t="s">
        <v>320</v>
      </c>
      <c r="B40" s="846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  <c r="O40" s="846"/>
      <c r="P40" s="846"/>
      <c r="Q40" s="846"/>
      <c r="R40" s="846"/>
      <c r="S40" s="846"/>
      <c r="T40" s="846"/>
      <c r="U40" s="846"/>
      <c r="V40" s="846"/>
      <c r="W40" s="846"/>
      <c r="X40" s="846"/>
      <c r="Y40" s="846"/>
      <c r="Z40" s="846"/>
      <c r="AA40" s="846"/>
      <c r="AB40" s="846"/>
      <c r="AC40" s="846"/>
      <c r="AD40" s="846"/>
      <c r="AE40" s="846"/>
      <c r="AF40" s="846"/>
      <c r="AG40" s="846"/>
      <c r="AH40" s="846"/>
      <c r="AI40" s="846"/>
      <c r="AJ40" s="851"/>
      <c r="AK40" s="104"/>
    </row>
    <row r="41" spans="1:37" ht="15.75" customHeight="1">
      <c r="A41" s="115" t="s">
        <v>35</v>
      </c>
      <c r="B41" s="97"/>
      <c r="C41" s="841" t="s">
        <v>416</v>
      </c>
      <c r="D41" s="863" t="s">
        <v>159</v>
      </c>
      <c r="E41" s="841" t="s">
        <v>148</v>
      </c>
      <c r="F41" s="863">
        <v>906</v>
      </c>
      <c r="G41" s="841" t="s">
        <v>416</v>
      </c>
      <c r="H41" s="871">
        <f>SUM(H47:H52)</f>
        <v>12406464</v>
      </c>
      <c r="I41" s="891">
        <f t="shared" ref="I41:J41" si="4">SUM(I47:I52)</f>
        <v>57659.542838826783</v>
      </c>
      <c r="J41" s="871">
        <f t="shared" si="4"/>
        <v>5991418</v>
      </c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104"/>
    </row>
    <row r="42" spans="1:37" ht="15.75" customHeight="1">
      <c r="A42" s="359" t="s">
        <v>156</v>
      </c>
      <c r="B42" s="121"/>
      <c r="C42" s="614"/>
      <c r="D42" s="518"/>
      <c r="E42" s="614"/>
      <c r="F42" s="518"/>
      <c r="G42" s="614"/>
      <c r="H42" s="872"/>
      <c r="I42" s="892"/>
      <c r="J42" s="872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04"/>
    </row>
    <row r="43" spans="1:37" ht="15.75" customHeight="1">
      <c r="A43" s="26" t="s">
        <v>150</v>
      </c>
      <c r="B43" s="96"/>
      <c r="C43" s="614"/>
      <c r="D43" s="518"/>
      <c r="E43" s="614"/>
      <c r="F43" s="518"/>
      <c r="G43" s="614"/>
      <c r="H43" s="872"/>
      <c r="I43" s="892"/>
      <c r="J43" s="872"/>
      <c r="K43" s="79"/>
      <c r="L43" s="197">
        <v>50696</v>
      </c>
      <c r="M43" s="79"/>
      <c r="N43" s="196">
        <v>122493476</v>
      </c>
      <c r="O43" s="196">
        <v>0</v>
      </c>
      <c r="P43" s="196">
        <v>0</v>
      </c>
      <c r="Q43" s="196">
        <v>0</v>
      </c>
      <c r="R43" s="196">
        <v>0</v>
      </c>
      <c r="S43" s="196">
        <v>0</v>
      </c>
      <c r="T43" s="196">
        <v>46709436</v>
      </c>
      <c r="U43" s="196">
        <v>8792260</v>
      </c>
      <c r="V43" s="196">
        <v>0</v>
      </c>
      <c r="W43" s="196">
        <v>0</v>
      </c>
      <c r="X43" s="196">
        <v>5529288.4489980182</v>
      </c>
      <c r="Y43" s="196">
        <v>7300.04</v>
      </c>
      <c r="Z43" s="196">
        <v>6985429.9033316821</v>
      </c>
      <c r="AA43" s="196">
        <v>7308860.44829081</v>
      </c>
      <c r="AB43" s="196">
        <v>1361378.2158484024</v>
      </c>
      <c r="AC43" s="196"/>
      <c r="AD43" s="196">
        <v>381461.9320813723</v>
      </c>
      <c r="AE43" s="196">
        <v>0</v>
      </c>
      <c r="AF43" s="196">
        <v>0</v>
      </c>
      <c r="AG43" s="196">
        <v>0</v>
      </c>
      <c r="AH43" s="196"/>
      <c r="AI43" s="196"/>
      <c r="AJ43" s="424">
        <f>SUM(K43:AI43)</f>
        <v>199619586.98855031</v>
      </c>
      <c r="AK43" s="104"/>
    </row>
    <row r="44" spans="1:37" ht="15.75" customHeight="1">
      <c r="A44" s="26" t="s">
        <v>464</v>
      </c>
      <c r="B44" s="96"/>
      <c r="C44" s="614"/>
      <c r="D44" s="518"/>
      <c r="E44" s="614"/>
      <c r="F44" s="518"/>
      <c r="G44" s="614"/>
      <c r="H44" s="872"/>
      <c r="I44" s="892"/>
      <c r="J44" s="872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424">
        <f>SUM(K44:AI44)</f>
        <v>0</v>
      </c>
      <c r="AK44" s="104"/>
    </row>
    <row r="45" spans="1:37" ht="15.75" customHeight="1" thickBot="1">
      <c r="A45" s="116" t="s">
        <v>157</v>
      </c>
      <c r="B45" s="98"/>
      <c r="C45" s="842"/>
      <c r="D45" s="864"/>
      <c r="E45" s="842"/>
      <c r="F45" s="864"/>
      <c r="G45" s="842"/>
      <c r="H45" s="874"/>
      <c r="I45" s="897"/>
      <c r="J45" s="874"/>
      <c r="K45" s="98"/>
      <c r="L45" s="262">
        <v>5340687.3590000002</v>
      </c>
      <c r="M45" s="98"/>
      <c r="N45" s="262">
        <v>17246663</v>
      </c>
      <c r="O45" s="262">
        <v>36337191.969999999</v>
      </c>
      <c r="P45" s="262">
        <v>0</v>
      </c>
      <c r="Q45" s="262">
        <v>0</v>
      </c>
      <c r="R45" s="262">
        <v>1480096</v>
      </c>
      <c r="S45" s="262">
        <v>0</v>
      </c>
      <c r="T45" s="262">
        <v>123341</v>
      </c>
      <c r="U45" s="262">
        <v>0</v>
      </c>
      <c r="V45" s="262">
        <v>0</v>
      </c>
      <c r="W45" s="262">
        <v>0</v>
      </c>
      <c r="X45" s="262">
        <v>68309.867023160768</v>
      </c>
      <c r="Y45" s="262">
        <v>22967.490620510278</v>
      </c>
      <c r="Z45" s="262">
        <v>88356.295883700775</v>
      </c>
      <c r="AA45" s="262">
        <v>12159244.261714144</v>
      </c>
      <c r="AB45" s="262">
        <v>0</v>
      </c>
      <c r="AC45" s="262"/>
      <c r="AD45" s="262">
        <v>0</v>
      </c>
      <c r="AE45" s="262">
        <v>29834619.449999999</v>
      </c>
      <c r="AF45" s="262">
        <v>0</v>
      </c>
      <c r="AG45" s="262">
        <v>0</v>
      </c>
      <c r="AH45" s="262"/>
      <c r="AI45" s="262"/>
      <c r="AJ45" s="424">
        <f>SUM(K45:AI45)</f>
        <v>102701476.69424151</v>
      </c>
      <c r="AK45" s="104"/>
    </row>
    <row r="46" spans="1:37" ht="15.75" customHeight="1" thickBot="1">
      <c r="A46" s="728" t="s">
        <v>316</v>
      </c>
      <c r="B46" s="853"/>
      <c r="C46" s="853"/>
      <c r="D46" s="853"/>
      <c r="E46" s="853"/>
      <c r="F46" s="853"/>
      <c r="G46" s="853"/>
      <c r="H46" s="826"/>
      <c r="I46" s="826"/>
      <c r="J46" s="826"/>
      <c r="K46" s="826"/>
      <c r="L46" s="826"/>
      <c r="M46" s="826"/>
      <c r="N46" s="826"/>
      <c r="O46" s="826"/>
      <c r="P46" s="826"/>
      <c r="Q46" s="826"/>
      <c r="R46" s="826"/>
      <c r="S46" s="826"/>
      <c r="T46" s="826"/>
      <c r="U46" s="826"/>
      <c r="V46" s="826"/>
      <c r="W46" s="826"/>
      <c r="X46" s="826"/>
      <c r="Y46" s="826"/>
      <c r="Z46" s="826"/>
      <c r="AA46" s="826"/>
      <c r="AB46" s="826"/>
      <c r="AC46" s="826"/>
      <c r="AD46" s="826"/>
      <c r="AE46" s="826"/>
      <c r="AF46" s="826"/>
      <c r="AG46" s="826"/>
      <c r="AH46" s="826"/>
      <c r="AI46" s="826"/>
      <c r="AJ46" s="862"/>
      <c r="AK46" s="104"/>
    </row>
    <row r="47" spans="1:37" ht="15.75" customHeight="1">
      <c r="A47" s="525" t="s">
        <v>158</v>
      </c>
      <c r="B47" s="40" t="s">
        <v>173</v>
      </c>
      <c r="C47" s="529" t="s">
        <v>416</v>
      </c>
      <c r="D47" s="525" t="s">
        <v>159</v>
      </c>
      <c r="E47" s="529" t="s">
        <v>148</v>
      </c>
      <c r="F47" s="525">
        <v>906</v>
      </c>
      <c r="G47" s="533" t="s">
        <v>416</v>
      </c>
      <c r="H47" s="196"/>
      <c r="I47" s="470"/>
      <c r="J47" s="182">
        <f>'[1]2.1_Recon_Crude Lifting'!$H$72</f>
        <v>2036447</v>
      </c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104"/>
    </row>
    <row r="48" spans="1:37" ht="15.75" customHeight="1">
      <c r="A48" s="525"/>
      <c r="B48" s="40" t="s">
        <v>460</v>
      </c>
      <c r="C48" s="529"/>
      <c r="D48" s="525"/>
      <c r="E48" s="529"/>
      <c r="F48" s="525"/>
      <c r="G48" s="533"/>
      <c r="H48" s="196">
        <f>0.2*'[1]3.1_Recon_Fis_Prod_NUPRC+Coy'!$F$32</f>
        <v>2481292.8000000003</v>
      </c>
      <c r="I48" s="470">
        <f>0.2*'[1]Recon_Gas Production '!$F$39</f>
        <v>11531.908567765358</v>
      </c>
      <c r="J48" s="182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104"/>
    </row>
    <row r="49" spans="1:37" ht="15.75" customHeight="1">
      <c r="A49" s="569"/>
      <c r="B49" s="254" t="s">
        <v>461</v>
      </c>
      <c r="C49" s="569"/>
      <c r="D49" s="569"/>
      <c r="E49" s="569"/>
      <c r="F49" s="569"/>
      <c r="G49" s="865"/>
      <c r="H49" s="197">
        <f>0.3*'[1]3.1_Recon_Fis_Prod_NUPRC+Coy'!$F$32</f>
        <v>3721939.1999999997</v>
      </c>
      <c r="I49" s="484">
        <f>0.3*'[1]Recon_Gas Production '!$F$39</f>
        <v>17297.862851648035</v>
      </c>
      <c r="J49" s="184">
        <f>'[1]2.1_Recon_Crude Lifting'!$H$34</f>
        <v>2957023</v>
      </c>
      <c r="K49" s="96"/>
      <c r="L49" s="197">
        <v>50696</v>
      </c>
      <c r="M49" s="96"/>
      <c r="N49" s="196">
        <v>122493476</v>
      </c>
      <c r="O49" s="196">
        <v>0</v>
      </c>
      <c r="P49" s="196">
        <v>0</v>
      </c>
      <c r="Q49" s="196">
        <v>0</v>
      </c>
      <c r="R49" s="196">
        <v>0</v>
      </c>
      <c r="S49" s="196">
        <v>0</v>
      </c>
      <c r="T49" s="196">
        <v>46709436</v>
      </c>
      <c r="U49" s="196">
        <v>8792260</v>
      </c>
      <c r="V49" s="196">
        <v>0</v>
      </c>
      <c r="W49" s="196">
        <v>0</v>
      </c>
      <c r="X49" s="196">
        <v>5529288.4489980182</v>
      </c>
      <c r="Y49" s="196">
        <v>7300.04</v>
      </c>
      <c r="Z49" s="196">
        <v>6985429.9033316821</v>
      </c>
      <c r="AA49" s="196">
        <v>7308860.44829081</v>
      </c>
      <c r="AB49" s="196">
        <v>1361378.2158484024</v>
      </c>
      <c r="AC49" s="196"/>
      <c r="AD49" s="196">
        <v>381461.9320813723</v>
      </c>
      <c r="AE49" s="196">
        <v>0</v>
      </c>
      <c r="AF49" s="196">
        <v>0</v>
      </c>
      <c r="AG49" s="196">
        <v>0</v>
      </c>
      <c r="AH49" s="196"/>
      <c r="AI49" s="196"/>
      <c r="AJ49" s="424">
        <f>SUM(K49:AI49)</f>
        <v>199619586.98855031</v>
      </c>
      <c r="AK49" s="104"/>
    </row>
    <row r="50" spans="1:37" ht="15.75" customHeight="1">
      <c r="A50" s="569"/>
      <c r="B50" s="254" t="s">
        <v>462</v>
      </c>
      <c r="C50" s="569"/>
      <c r="D50" s="569"/>
      <c r="E50" s="569"/>
      <c r="F50" s="569"/>
      <c r="G50" s="865"/>
      <c r="H50" s="197">
        <f>0.3*'[1]3.1_Recon_Fis_Prod_NUPRC+Coy'!$F$32</f>
        <v>3721939.1999999997</v>
      </c>
      <c r="I50" s="484">
        <f>0.3*'[1]Recon_Gas Production '!$F$39</f>
        <v>17297.862851648035</v>
      </c>
      <c r="J50" s="184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104"/>
    </row>
    <row r="51" spans="1:37" ht="15.75" customHeight="1" thickBot="1">
      <c r="A51" s="629"/>
      <c r="B51" s="255" t="s">
        <v>463</v>
      </c>
      <c r="C51" s="629"/>
      <c r="D51" s="629"/>
      <c r="E51" s="629"/>
      <c r="F51" s="629"/>
      <c r="G51" s="866"/>
      <c r="H51" s="197">
        <f>0.2*'[1]3.1_Recon_Fis_Prod_NUPRC+Coy'!$F$32</f>
        <v>2481292.8000000003</v>
      </c>
      <c r="I51" s="484">
        <f>0.2*'[1]Recon_Gas Production '!$F$39</f>
        <v>11531.908567765358</v>
      </c>
      <c r="J51" s="184">
        <f>'[1]2.1_Recon_Crude Lifting'!$H$61</f>
        <v>997948</v>
      </c>
      <c r="K51" s="96"/>
      <c r="L51" s="262">
        <v>5340687.3590000002</v>
      </c>
      <c r="M51" s="96"/>
      <c r="N51" s="197">
        <v>17246663</v>
      </c>
      <c r="O51" s="197">
        <v>36337191.969999999</v>
      </c>
      <c r="P51" s="197">
        <v>0</v>
      </c>
      <c r="Q51" s="197">
        <v>0</v>
      </c>
      <c r="R51" s="197">
        <v>1480096</v>
      </c>
      <c r="S51" s="197">
        <v>0</v>
      </c>
      <c r="T51" s="197">
        <v>123341</v>
      </c>
      <c r="U51" s="197">
        <v>0</v>
      </c>
      <c r="V51" s="197">
        <v>0</v>
      </c>
      <c r="W51" s="197">
        <v>0</v>
      </c>
      <c r="X51" s="197">
        <v>68309.867023160768</v>
      </c>
      <c r="Y51" s="197">
        <v>22967.490620510278</v>
      </c>
      <c r="Z51" s="197">
        <v>88356.295883700775</v>
      </c>
      <c r="AA51" s="197">
        <v>12159244.261714144</v>
      </c>
      <c r="AB51" s="197">
        <v>0</v>
      </c>
      <c r="AC51" s="197"/>
      <c r="AD51" s="197">
        <v>0</v>
      </c>
      <c r="AE51" s="197">
        <v>29834619.449999999</v>
      </c>
      <c r="AF51" s="197">
        <v>0</v>
      </c>
      <c r="AG51" s="197">
        <v>0</v>
      </c>
      <c r="AH51" s="197"/>
      <c r="AI51" s="197"/>
      <c r="AJ51" s="424">
        <f>SUM(K51:AI51)</f>
        <v>102701476.69424151</v>
      </c>
      <c r="AK51" s="104"/>
    </row>
    <row r="52" spans="1:37" ht="15.75" customHeight="1">
      <c r="A52" s="105"/>
      <c r="B52" s="105"/>
      <c r="C52" s="105"/>
      <c r="D52" s="105"/>
      <c r="E52" s="105"/>
      <c r="F52" s="105"/>
      <c r="G52" s="105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04"/>
    </row>
    <row r="53" spans="1:37" ht="25.5" customHeight="1">
      <c r="A53" s="675" t="s">
        <v>530</v>
      </c>
      <c r="B53" s="831"/>
      <c r="C53" s="831"/>
      <c r="D53" s="831"/>
      <c r="E53" s="831"/>
      <c r="F53" s="831"/>
      <c r="G53" s="831"/>
      <c r="H53" s="831"/>
      <c r="I53" s="831"/>
      <c r="J53" s="831"/>
      <c r="K53" s="831"/>
      <c r="L53" s="831"/>
      <c r="M53" s="831"/>
      <c r="N53" s="831"/>
      <c r="O53" s="831"/>
      <c r="P53" s="831"/>
      <c r="Q53" s="831"/>
      <c r="R53" s="831"/>
      <c r="S53" s="831"/>
      <c r="T53" s="831"/>
      <c r="U53" s="831"/>
      <c r="V53" s="831"/>
      <c r="W53" s="831"/>
      <c r="X53" s="831"/>
      <c r="Y53" s="831"/>
      <c r="Z53" s="831"/>
      <c r="AA53" s="831"/>
      <c r="AB53" s="831"/>
      <c r="AC53" s="831"/>
      <c r="AD53" s="831"/>
      <c r="AE53" s="831"/>
      <c r="AF53" s="831"/>
      <c r="AG53" s="831"/>
      <c r="AH53" s="831"/>
      <c r="AI53" s="831"/>
      <c r="AJ53" s="832"/>
      <c r="AK53" s="104"/>
    </row>
    <row r="54" spans="1:37" ht="237" customHeight="1" thickBot="1">
      <c r="A54" s="835"/>
      <c r="B54" s="836"/>
      <c r="C54" s="9" t="s">
        <v>0</v>
      </c>
      <c r="D54" s="9" t="s">
        <v>1</v>
      </c>
      <c r="E54" s="9" t="s">
        <v>2</v>
      </c>
      <c r="F54" s="9" t="s">
        <v>3</v>
      </c>
      <c r="G54" s="9" t="s">
        <v>4</v>
      </c>
      <c r="H54" s="9" t="s">
        <v>5</v>
      </c>
      <c r="I54" s="496" t="s">
        <v>6</v>
      </c>
      <c r="J54" s="9" t="s">
        <v>374</v>
      </c>
      <c r="K54" s="9" t="s">
        <v>7</v>
      </c>
      <c r="L54" s="9" t="s">
        <v>8</v>
      </c>
      <c r="M54" s="9" t="s">
        <v>143</v>
      </c>
      <c r="N54" s="9" t="s">
        <v>10</v>
      </c>
      <c r="O54" s="9" t="s">
        <v>28</v>
      </c>
      <c r="P54" s="9" t="s">
        <v>12</v>
      </c>
      <c r="Q54" s="9" t="s">
        <v>13</v>
      </c>
      <c r="R54" s="9" t="s">
        <v>14</v>
      </c>
      <c r="S54" s="9" t="s">
        <v>15</v>
      </c>
      <c r="T54" s="9" t="s">
        <v>16</v>
      </c>
      <c r="U54" s="9" t="s">
        <v>17</v>
      </c>
      <c r="V54" s="9" t="s">
        <v>18</v>
      </c>
      <c r="W54" s="9" t="s">
        <v>19</v>
      </c>
      <c r="X54" s="9" t="s">
        <v>20</v>
      </c>
      <c r="Y54" s="9" t="s">
        <v>21</v>
      </c>
      <c r="Z54" s="9" t="s">
        <v>22</v>
      </c>
      <c r="AA54" s="9" t="s">
        <v>23</v>
      </c>
      <c r="AB54" s="9" t="s">
        <v>24</v>
      </c>
      <c r="AC54" s="9" t="s">
        <v>25</v>
      </c>
      <c r="AD54" s="9" t="s">
        <v>26</v>
      </c>
      <c r="AE54" s="9" t="s">
        <v>27</v>
      </c>
      <c r="AF54" s="9" t="s">
        <v>29</v>
      </c>
      <c r="AG54" s="9" t="s">
        <v>30</v>
      </c>
      <c r="AH54" s="9" t="s">
        <v>31</v>
      </c>
      <c r="AI54" s="9" t="s">
        <v>32</v>
      </c>
      <c r="AJ54" s="9" t="s">
        <v>33</v>
      </c>
      <c r="AK54" s="104"/>
    </row>
    <row r="55" spans="1:37" ht="15.75" customHeight="1" thickBot="1">
      <c r="A55" s="861" t="s">
        <v>320</v>
      </c>
      <c r="B55" s="846"/>
      <c r="C55" s="846"/>
      <c r="D55" s="846"/>
      <c r="E55" s="846"/>
      <c r="F55" s="846"/>
      <c r="G55" s="846"/>
      <c r="H55" s="846"/>
      <c r="I55" s="846"/>
      <c r="J55" s="846"/>
      <c r="K55" s="846"/>
      <c r="L55" s="846"/>
      <c r="M55" s="846"/>
      <c r="N55" s="846"/>
      <c r="O55" s="846"/>
      <c r="P55" s="846"/>
      <c r="Q55" s="846"/>
      <c r="R55" s="846"/>
      <c r="S55" s="846"/>
      <c r="T55" s="846"/>
      <c r="U55" s="846"/>
      <c r="V55" s="846"/>
      <c r="W55" s="846"/>
      <c r="X55" s="846"/>
      <c r="Y55" s="846"/>
      <c r="Z55" s="846"/>
      <c r="AA55" s="846"/>
      <c r="AB55" s="846"/>
      <c r="AC55" s="846"/>
      <c r="AD55" s="846"/>
      <c r="AE55" s="846"/>
      <c r="AF55" s="846"/>
      <c r="AG55" s="846"/>
      <c r="AH55" s="846"/>
      <c r="AI55" s="846"/>
      <c r="AJ55" s="851"/>
      <c r="AK55" s="104"/>
    </row>
    <row r="56" spans="1:37" ht="15.75" customHeight="1">
      <c r="A56" s="115" t="s">
        <v>115</v>
      </c>
      <c r="B56" s="97"/>
      <c r="C56" s="841" t="s">
        <v>165</v>
      </c>
      <c r="D56" s="863" t="s">
        <v>166</v>
      </c>
      <c r="E56" s="863" t="s">
        <v>148</v>
      </c>
      <c r="F56" s="863">
        <v>1840</v>
      </c>
      <c r="G56" s="863" t="s">
        <v>165</v>
      </c>
      <c r="H56" s="871">
        <f>SUM(H64:H70)</f>
        <v>35676927</v>
      </c>
      <c r="I56" s="891">
        <f t="shared" ref="I56:J56" si="5">SUM(I64:I70)</f>
        <v>153044.45382465431</v>
      </c>
      <c r="J56" s="871">
        <f t="shared" si="5"/>
        <v>35990338</v>
      </c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104"/>
    </row>
    <row r="57" spans="1:37" ht="15.75" customHeight="1">
      <c r="A57" s="26" t="s">
        <v>160</v>
      </c>
      <c r="B57" s="96"/>
      <c r="C57" s="614"/>
      <c r="D57" s="518"/>
      <c r="E57" s="518"/>
      <c r="F57" s="518"/>
      <c r="G57" s="518"/>
      <c r="H57" s="872"/>
      <c r="I57" s="892"/>
      <c r="J57" s="872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424">
        <f>SUM(K57:AI57)</f>
        <v>0</v>
      </c>
      <c r="AK57" s="104"/>
    </row>
    <row r="58" spans="1:37" ht="15.75" customHeight="1">
      <c r="A58" s="26" t="s">
        <v>161</v>
      </c>
      <c r="B58" s="96"/>
      <c r="C58" s="614"/>
      <c r="D58" s="518"/>
      <c r="E58" s="518"/>
      <c r="F58" s="518"/>
      <c r="G58" s="518"/>
      <c r="H58" s="872"/>
      <c r="I58" s="892"/>
      <c r="J58" s="872"/>
      <c r="K58" s="79"/>
      <c r="L58" s="79"/>
      <c r="M58" s="79"/>
      <c r="N58" s="196">
        <v>101860338</v>
      </c>
      <c r="O58" s="196">
        <v>0</v>
      </c>
      <c r="P58" s="196">
        <v>0</v>
      </c>
      <c r="Q58" s="196">
        <v>121824112.55</v>
      </c>
      <c r="R58" s="196">
        <v>70185976</v>
      </c>
      <c r="S58" s="196">
        <v>0</v>
      </c>
      <c r="T58" s="196">
        <v>15511759.199999999</v>
      </c>
      <c r="U58" s="196">
        <v>0</v>
      </c>
      <c r="V58" s="196">
        <v>0</v>
      </c>
      <c r="W58" s="196">
        <v>0</v>
      </c>
      <c r="X58" s="196">
        <v>188341.36605585832</v>
      </c>
      <c r="Y58" s="196">
        <v>0</v>
      </c>
      <c r="Z58" s="196">
        <v>130144.58778796137</v>
      </c>
      <c r="AA58" s="196">
        <v>0</v>
      </c>
      <c r="AB58" s="196">
        <v>0</v>
      </c>
      <c r="AC58" s="196"/>
      <c r="AD58" s="196">
        <v>658505.50131595251</v>
      </c>
      <c r="AE58" s="196">
        <v>0</v>
      </c>
      <c r="AF58" s="196">
        <v>780778.68799541728</v>
      </c>
      <c r="AG58" s="196">
        <v>0</v>
      </c>
      <c r="AH58" s="196"/>
      <c r="AI58" s="196"/>
      <c r="AJ58" s="424">
        <f t="shared" ref="AJ58:AJ62" si="6">SUM(K58:AI58)</f>
        <v>311139955.89315522</v>
      </c>
      <c r="AK58" s="104"/>
    </row>
    <row r="59" spans="1:37" ht="15.75" customHeight="1">
      <c r="A59" s="26" t="s">
        <v>162</v>
      </c>
      <c r="B59" s="96"/>
      <c r="C59" s="614"/>
      <c r="D59" s="518"/>
      <c r="E59" s="518"/>
      <c r="F59" s="518"/>
      <c r="G59" s="518"/>
      <c r="H59" s="872"/>
      <c r="I59" s="892"/>
      <c r="J59" s="872"/>
      <c r="K59" s="79"/>
      <c r="L59" s="79"/>
      <c r="M59" s="79"/>
      <c r="N59" s="196">
        <v>5689302</v>
      </c>
      <c r="O59" s="196">
        <v>0</v>
      </c>
      <c r="P59" s="196">
        <v>0</v>
      </c>
      <c r="Q59" s="196">
        <v>0</v>
      </c>
      <c r="R59" s="196">
        <v>28544469</v>
      </c>
      <c r="S59" s="196">
        <v>0</v>
      </c>
      <c r="T59" s="196">
        <v>0</v>
      </c>
      <c r="U59" s="196">
        <v>0</v>
      </c>
      <c r="V59" s="196">
        <v>0</v>
      </c>
      <c r="W59" s="196">
        <v>0</v>
      </c>
      <c r="X59" s="196">
        <v>547151.32988605404</v>
      </c>
      <c r="Y59" s="196">
        <v>4483474</v>
      </c>
      <c r="Z59" s="196">
        <v>41599.417513004708</v>
      </c>
      <c r="AA59" s="196">
        <v>0</v>
      </c>
      <c r="AB59" s="196">
        <v>3985.4056229873668</v>
      </c>
      <c r="AC59" s="196"/>
      <c r="AD59" s="196">
        <v>591108.1759351003</v>
      </c>
      <c r="AE59" s="196">
        <v>0</v>
      </c>
      <c r="AF59" s="196">
        <v>0</v>
      </c>
      <c r="AG59" s="196">
        <v>0</v>
      </c>
      <c r="AH59" s="196"/>
      <c r="AI59" s="196"/>
      <c r="AJ59" s="424">
        <f t="shared" si="6"/>
        <v>39901089.328957148</v>
      </c>
      <c r="AK59" s="104"/>
    </row>
    <row r="60" spans="1:37" ht="15.75" customHeight="1">
      <c r="A60" s="249" t="s">
        <v>417</v>
      </c>
      <c r="B60" s="119"/>
      <c r="C60" s="614"/>
      <c r="D60" s="518"/>
      <c r="E60" s="518"/>
      <c r="F60" s="518"/>
      <c r="G60" s="518"/>
      <c r="H60" s="872"/>
      <c r="I60" s="892"/>
      <c r="J60" s="872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  <c r="AJ60" s="424">
        <f t="shared" si="6"/>
        <v>0</v>
      </c>
      <c r="AK60" s="104"/>
    </row>
    <row r="61" spans="1:37" ht="15.75" customHeight="1">
      <c r="A61" s="249" t="s">
        <v>519</v>
      </c>
      <c r="B61" s="119"/>
      <c r="C61" s="614"/>
      <c r="D61" s="518"/>
      <c r="E61" s="518"/>
      <c r="F61" s="518"/>
      <c r="G61" s="518"/>
      <c r="H61" s="872"/>
      <c r="I61" s="892"/>
      <c r="J61" s="872"/>
      <c r="K61" s="265"/>
      <c r="L61" s="266">
        <v>71820</v>
      </c>
      <c r="M61" s="265"/>
      <c r="N61" s="266">
        <v>131377167</v>
      </c>
      <c r="O61" s="266">
        <v>0</v>
      </c>
      <c r="P61" s="266">
        <v>0</v>
      </c>
      <c r="Q61" s="266">
        <v>290910233</v>
      </c>
      <c r="R61" s="266">
        <v>7937003</v>
      </c>
      <c r="S61" s="266">
        <v>0</v>
      </c>
      <c r="T61" s="266">
        <v>24574920</v>
      </c>
      <c r="U61" s="266">
        <v>3360649</v>
      </c>
      <c r="V61" s="266">
        <v>0</v>
      </c>
      <c r="W61" s="266">
        <v>0</v>
      </c>
      <c r="X61" s="266">
        <v>18411982.012880851</v>
      </c>
      <c r="Y61" s="266">
        <v>0</v>
      </c>
      <c r="Z61" s="266">
        <v>857682.56904879864</v>
      </c>
      <c r="AA61" s="266">
        <v>9538747</v>
      </c>
      <c r="AB61" s="266">
        <v>4786738.7391008176</v>
      </c>
      <c r="AC61" s="266"/>
      <c r="AD61" s="266">
        <v>302303.6722813971</v>
      </c>
      <c r="AE61" s="266">
        <v>0</v>
      </c>
      <c r="AF61" s="266">
        <v>299463</v>
      </c>
      <c r="AG61" s="266">
        <v>0</v>
      </c>
      <c r="AH61" s="266"/>
      <c r="AI61" s="266"/>
      <c r="AJ61" s="424">
        <f t="shared" si="6"/>
        <v>492428708.99331188</v>
      </c>
      <c r="AK61" s="104"/>
    </row>
    <row r="62" spans="1:37" ht="15.75" customHeight="1" thickBot="1">
      <c r="A62" s="84" t="s">
        <v>163</v>
      </c>
      <c r="B62" s="98"/>
      <c r="C62" s="842"/>
      <c r="D62" s="864"/>
      <c r="E62" s="864"/>
      <c r="F62" s="864"/>
      <c r="G62" s="864"/>
      <c r="H62" s="874"/>
      <c r="I62" s="897"/>
      <c r="J62" s="874"/>
      <c r="K62" s="98"/>
      <c r="L62" s="262">
        <v>443581</v>
      </c>
      <c r="M62" s="98"/>
      <c r="N62" s="262">
        <v>198079488</v>
      </c>
      <c r="O62" s="262">
        <v>0</v>
      </c>
      <c r="P62" s="262">
        <v>0</v>
      </c>
      <c r="Q62" s="262">
        <v>284117794</v>
      </c>
      <c r="R62" s="262">
        <v>70533049</v>
      </c>
      <c r="S62" s="262">
        <v>0</v>
      </c>
      <c r="T62" s="262">
        <v>44319312</v>
      </c>
      <c r="U62" s="262">
        <v>9099828</v>
      </c>
      <c r="V62" s="262">
        <v>0</v>
      </c>
      <c r="W62" s="262">
        <v>0</v>
      </c>
      <c r="X62" s="262">
        <v>35897154.024315082</v>
      </c>
      <c r="Y62" s="262">
        <v>30645.057592271489</v>
      </c>
      <c r="Z62" s="262">
        <v>12537949.155491702</v>
      </c>
      <c r="AA62" s="262">
        <v>11574143.740029726</v>
      </c>
      <c r="AB62" s="262">
        <v>1814103.1869581372</v>
      </c>
      <c r="AC62" s="262"/>
      <c r="AD62" s="262">
        <v>399330.13531087444</v>
      </c>
      <c r="AE62" s="262">
        <v>0</v>
      </c>
      <c r="AF62" s="262">
        <v>0</v>
      </c>
      <c r="AG62" s="262">
        <v>0</v>
      </c>
      <c r="AH62" s="262"/>
      <c r="AI62" s="262"/>
      <c r="AJ62" s="424">
        <f t="shared" si="6"/>
        <v>668846377.29969788</v>
      </c>
      <c r="AK62" s="104"/>
    </row>
    <row r="63" spans="1:37" ht="15.75" customHeight="1" thickBot="1">
      <c r="A63" s="824"/>
      <c r="B63" s="825"/>
      <c r="C63" s="825"/>
      <c r="D63" s="825"/>
      <c r="E63" s="825"/>
      <c r="F63" s="825"/>
      <c r="G63" s="825"/>
      <c r="H63" s="826"/>
      <c r="I63" s="826"/>
      <c r="J63" s="826"/>
      <c r="K63" s="826"/>
      <c r="L63" s="826"/>
      <c r="M63" s="826"/>
      <c r="N63" s="826"/>
      <c r="O63" s="826"/>
      <c r="P63" s="826"/>
      <c r="Q63" s="826"/>
      <c r="R63" s="826"/>
      <c r="S63" s="826"/>
      <c r="T63" s="826"/>
      <c r="U63" s="826"/>
      <c r="V63" s="826"/>
      <c r="W63" s="826"/>
      <c r="X63" s="826"/>
      <c r="Y63" s="826"/>
      <c r="Z63" s="826"/>
      <c r="AA63" s="826"/>
      <c r="AB63" s="826"/>
      <c r="AC63" s="826"/>
      <c r="AD63" s="826"/>
      <c r="AE63" s="826"/>
      <c r="AF63" s="826"/>
      <c r="AG63" s="826"/>
      <c r="AH63" s="826"/>
      <c r="AI63" s="826"/>
      <c r="AJ63" s="827"/>
      <c r="AK63" s="104"/>
    </row>
    <row r="64" spans="1:37" ht="15.75" customHeight="1">
      <c r="A64" s="828" t="s">
        <v>164</v>
      </c>
      <c r="B64" s="269" t="s">
        <v>420</v>
      </c>
      <c r="C64" s="907" t="s">
        <v>165</v>
      </c>
      <c r="D64" s="594" t="s">
        <v>166</v>
      </c>
      <c r="E64" s="594" t="s">
        <v>148</v>
      </c>
      <c r="F64" s="654">
        <v>1840</v>
      </c>
      <c r="G64" s="828" t="s">
        <v>165</v>
      </c>
      <c r="H64" s="196">
        <f>0.5*'[1]3.1_Recon_Fis_Prod_NUPRC+Coy'!$F$89</f>
        <v>17838463.5</v>
      </c>
      <c r="I64" s="470">
        <f>0.5*'[1]Recon_Gas Production '!$F$112</f>
        <v>76522.226912327154</v>
      </c>
      <c r="J64" s="182">
        <f>'[1]2.1_Recon_Crude Lifting'!$H$82</f>
        <v>4985767</v>
      </c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04"/>
    </row>
    <row r="65" spans="1:37" ht="15.75" customHeight="1">
      <c r="A65" s="829"/>
      <c r="B65" s="270" t="s">
        <v>421</v>
      </c>
      <c r="C65" s="608"/>
      <c r="D65" s="525"/>
      <c r="E65" s="525"/>
      <c r="F65" s="605"/>
      <c r="G65" s="829"/>
      <c r="H65" s="197">
        <f>0.32*'[1]3.1_Recon_Fis_Prod_NUPRC+Coy'!$F$89</f>
        <v>11416616.640000001</v>
      </c>
      <c r="I65" s="484">
        <f>0.32*'[1]Recon_Gas Production '!$F$112</f>
        <v>48974.225223889378</v>
      </c>
      <c r="J65" s="184">
        <f>'[1]2.1_Recon_Crude Lifting'!$H$19</f>
        <v>14132914</v>
      </c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04"/>
    </row>
    <row r="66" spans="1:37" ht="15.75" customHeight="1">
      <c r="A66" s="829"/>
      <c r="B66" s="270" t="s">
        <v>422</v>
      </c>
      <c r="C66" s="608"/>
      <c r="D66" s="525"/>
      <c r="E66" s="525"/>
      <c r="F66" s="605"/>
      <c r="G66" s="829"/>
      <c r="H66" s="197">
        <f>0.1*'[1]3.1_Recon_Fis_Prod_NUPRC+Coy'!$F$89</f>
        <v>3567692.7</v>
      </c>
      <c r="I66" s="484">
        <f>0.1*'[1]Recon_Gas Production '!$F$112</f>
        <v>15304.445382465432</v>
      </c>
      <c r="J66" s="184">
        <f>'[1]2.1_Recon_Crude Lifting'!$H$42</f>
        <v>4996016</v>
      </c>
      <c r="K66" s="126"/>
      <c r="L66" s="126"/>
      <c r="M66" s="126"/>
      <c r="N66" s="151">
        <v>101860338</v>
      </c>
      <c r="O66" s="151">
        <v>0</v>
      </c>
      <c r="P66" s="151">
        <v>0</v>
      </c>
      <c r="Q66" s="151">
        <v>121824112.55</v>
      </c>
      <c r="R66" s="151">
        <v>70185976</v>
      </c>
      <c r="S66" s="151">
        <v>0</v>
      </c>
      <c r="T66" s="151">
        <v>15511759.199999999</v>
      </c>
      <c r="U66" s="151">
        <v>0</v>
      </c>
      <c r="V66" s="151">
        <v>0</v>
      </c>
      <c r="W66" s="151">
        <v>0</v>
      </c>
      <c r="X66" s="151">
        <v>188341.36605585832</v>
      </c>
      <c r="Y66" s="151">
        <v>0</v>
      </c>
      <c r="Z66" s="151">
        <v>130144.58778796137</v>
      </c>
      <c r="AA66" s="151">
        <v>0</v>
      </c>
      <c r="AB66" s="151">
        <v>0</v>
      </c>
      <c r="AC66" s="151"/>
      <c r="AD66" s="151">
        <v>658505.50131595251</v>
      </c>
      <c r="AE66" s="151">
        <v>0</v>
      </c>
      <c r="AF66" s="151">
        <v>780778.68799541728</v>
      </c>
      <c r="AG66" s="151">
        <v>0</v>
      </c>
      <c r="AH66" s="151"/>
      <c r="AI66" s="151"/>
      <c r="AJ66" s="424">
        <f t="shared" ref="AJ66:AJ70" si="7">SUM(K66:AI66)</f>
        <v>311139955.89315522</v>
      </c>
      <c r="AK66" s="104"/>
    </row>
    <row r="67" spans="1:37" ht="15.75" customHeight="1">
      <c r="A67" s="829"/>
      <c r="B67" s="270" t="s">
        <v>419</v>
      </c>
      <c r="C67" s="608"/>
      <c r="D67" s="525"/>
      <c r="E67" s="525"/>
      <c r="F67" s="605"/>
      <c r="G67" s="829"/>
      <c r="H67" s="197">
        <f>0.08*'[1]3.1_Recon_Fis_Prod_NUPRC+Coy'!$F$89</f>
        <v>2854154.16</v>
      </c>
      <c r="I67" s="484">
        <f>0.08*'[1]Recon_Gas Production '!$F$112</f>
        <v>12243.556305972344</v>
      </c>
      <c r="J67" s="184">
        <f>'[1]2.1_Recon_Crude Lifting'!$H$103</f>
        <v>2998424</v>
      </c>
      <c r="K67" s="126"/>
      <c r="L67" s="126"/>
      <c r="M67" s="126"/>
      <c r="N67" s="151">
        <v>5689302</v>
      </c>
      <c r="O67" s="151">
        <v>0</v>
      </c>
      <c r="P67" s="151">
        <v>0</v>
      </c>
      <c r="Q67" s="151">
        <v>0</v>
      </c>
      <c r="R67" s="151">
        <v>28544469</v>
      </c>
      <c r="S67" s="151">
        <v>0</v>
      </c>
      <c r="T67" s="151">
        <v>0</v>
      </c>
      <c r="U67" s="151">
        <v>0</v>
      </c>
      <c r="V67" s="151">
        <v>0</v>
      </c>
      <c r="W67" s="151">
        <v>0</v>
      </c>
      <c r="X67" s="151">
        <v>547151.32988605404</v>
      </c>
      <c r="Y67" s="151">
        <v>4483474</v>
      </c>
      <c r="Z67" s="151">
        <v>41599.417513004708</v>
      </c>
      <c r="AA67" s="151">
        <v>0</v>
      </c>
      <c r="AB67" s="151">
        <v>3985.4056229873668</v>
      </c>
      <c r="AC67" s="151"/>
      <c r="AD67" s="151">
        <v>591108.1759351003</v>
      </c>
      <c r="AE67" s="151">
        <v>0</v>
      </c>
      <c r="AF67" s="151">
        <v>0</v>
      </c>
      <c r="AG67" s="151">
        <v>0</v>
      </c>
      <c r="AH67" s="151"/>
      <c r="AI67" s="151"/>
      <c r="AJ67" s="424">
        <f t="shared" si="7"/>
        <v>39901089.328957148</v>
      </c>
      <c r="AK67" s="104"/>
    </row>
    <row r="68" spans="1:37" ht="15.75" customHeight="1">
      <c r="A68" s="829"/>
      <c r="B68" s="270" t="s">
        <v>417</v>
      </c>
      <c r="C68" s="608"/>
      <c r="D68" s="525"/>
      <c r="E68" s="525"/>
      <c r="F68" s="605"/>
      <c r="G68" s="829"/>
      <c r="H68" s="197"/>
      <c r="I68" s="484"/>
      <c r="J68" s="184">
        <f>'[1]2.1_Recon_Crude Lifting'!$H$20</f>
        <v>4926387</v>
      </c>
      <c r="K68" s="268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424">
        <f t="shared" si="7"/>
        <v>0</v>
      </c>
      <c r="AK68" s="104"/>
    </row>
    <row r="69" spans="1:37" ht="15.75" customHeight="1">
      <c r="A69" s="830"/>
      <c r="B69" s="219" t="s">
        <v>418</v>
      </c>
      <c r="C69" s="609"/>
      <c r="D69" s="526"/>
      <c r="E69" s="526"/>
      <c r="F69" s="606"/>
      <c r="G69" s="830"/>
      <c r="H69" s="197"/>
      <c r="I69" s="484"/>
      <c r="J69" s="184">
        <f>'[1]2.1_Recon_Crude Lifting'!$H$40</f>
        <v>3950830</v>
      </c>
      <c r="K69" s="268"/>
      <c r="L69" s="266">
        <v>71820</v>
      </c>
      <c r="M69" s="171"/>
      <c r="N69" s="261">
        <v>131377167</v>
      </c>
      <c r="O69" s="261">
        <v>0</v>
      </c>
      <c r="P69" s="261">
        <v>0</v>
      </c>
      <c r="Q69" s="261">
        <v>290910233</v>
      </c>
      <c r="R69" s="261">
        <v>7937003</v>
      </c>
      <c r="S69" s="261">
        <v>0</v>
      </c>
      <c r="T69" s="261">
        <v>24574920</v>
      </c>
      <c r="U69" s="261">
        <v>3360649</v>
      </c>
      <c r="V69" s="261">
        <v>0</v>
      </c>
      <c r="W69" s="261">
        <v>0</v>
      </c>
      <c r="X69" s="261">
        <v>18411982.012880851</v>
      </c>
      <c r="Y69" s="261">
        <v>0</v>
      </c>
      <c r="Z69" s="261">
        <v>857682.56904879864</v>
      </c>
      <c r="AA69" s="261">
        <v>9538747</v>
      </c>
      <c r="AB69" s="261">
        <v>4786738.7391008176</v>
      </c>
      <c r="AC69" s="261"/>
      <c r="AD69" s="261">
        <v>302303.6722813971</v>
      </c>
      <c r="AE69" s="261">
        <v>0</v>
      </c>
      <c r="AF69" s="261">
        <v>299463</v>
      </c>
      <c r="AG69" s="261">
        <v>0</v>
      </c>
      <c r="AH69" s="261"/>
      <c r="AI69" s="261"/>
      <c r="AJ69" s="424">
        <f t="shared" si="7"/>
        <v>492428708.99331188</v>
      </c>
      <c r="AK69" s="104"/>
    </row>
    <row r="70" spans="1:37" ht="15.75" customHeight="1" thickBot="1">
      <c r="A70" s="105"/>
      <c r="B70" s="463" t="s">
        <v>163</v>
      </c>
      <c r="C70" s="105"/>
      <c r="D70" s="105"/>
      <c r="E70" s="105"/>
      <c r="F70" s="105"/>
      <c r="G70" s="105"/>
      <c r="H70" s="192"/>
      <c r="I70" s="192"/>
      <c r="J70" s="192"/>
      <c r="K70" s="105"/>
      <c r="L70" s="262">
        <v>443581</v>
      </c>
      <c r="M70" s="105"/>
      <c r="N70" s="411">
        <v>198079488</v>
      </c>
      <c r="O70" s="411">
        <v>0</v>
      </c>
      <c r="P70" s="411">
        <v>0</v>
      </c>
      <c r="Q70" s="411">
        <v>284117794</v>
      </c>
      <c r="R70" s="411">
        <v>70533049</v>
      </c>
      <c r="S70" s="411">
        <v>0</v>
      </c>
      <c r="T70" s="411">
        <v>44319312</v>
      </c>
      <c r="U70" s="411">
        <v>9099828</v>
      </c>
      <c r="V70" s="411">
        <v>0</v>
      </c>
      <c r="W70" s="411">
        <v>0</v>
      </c>
      <c r="X70" s="411">
        <v>35897154.024315082</v>
      </c>
      <c r="Y70" s="411">
        <v>30645.057592271489</v>
      </c>
      <c r="Z70" s="411">
        <v>12537949.155491702</v>
      </c>
      <c r="AA70" s="411">
        <v>11574143.740029726</v>
      </c>
      <c r="AB70" s="411">
        <v>1814103.1869581372</v>
      </c>
      <c r="AC70" s="411"/>
      <c r="AD70" s="411">
        <v>399330.13531087444</v>
      </c>
      <c r="AE70" s="411">
        <v>0</v>
      </c>
      <c r="AF70" s="411">
        <v>0</v>
      </c>
      <c r="AG70" s="411">
        <v>0</v>
      </c>
      <c r="AH70" s="411"/>
      <c r="AI70" s="411"/>
      <c r="AJ70" s="424">
        <f t="shared" si="7"/>
        <v>668846377.29969788</v>
      </c>
      <c r="AK70" s="104"/>
    </row>
    <row r="71" spans="1:37" ht="36" customHeight="1">
      <c r="A71" s="675" t="s">
        <v>531</v>
      </c>
      <c r="B71" s="831"/>
      <c r="C71" s="831"/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  <c r="O71" s="831"/>
      <c r="P71" s="831"/>
      <c r="Q71" s="831"/>
      <c r="R71" s="831"/>
      <c r="S71" s="831"/>
      <c r="T71" s="831"/>
      <c r="U71" s="831"/>
      <c r="V71" s="831"/>
      <c r="W71" s="831"/>
      <c r="X71" s="831"/>
      <c r="Y71" s="831"/>
      <c r="Z71" s="831"/>
      <c r="AA71" s="831"/>
      <c r="AB71" s="831"/>
      <c r="AC71" s="831"/>
      <c r="AD71" s="831"/>
      <c r="AE71" s="831"/>
      <c r="AF71" s="831"/>
      <c r="AG71" s="831"/>
      <c r="AH71" s="831"/>
      <c r="AI71" s="831"/>
      <c r="AJ71" s="832"/>
      <c r="AK71" s="104"/>
    </row>
    <row r="72" spans="1:37" ht="237" customHeight="1" thickBot="1">
      <c r="A72" s="835"/>
      <c r="B72" s="836"/>
      <c r="C72" s="9" t="s">
        <v>0</v>
      </c>
      <c r="D72" s="9" t="s">
        <v>1</v>
      </c>
      <c r="E72" s="9" t="s">
        <v>2</v>
      </c>
      <c r="F72" s="9" t="s">
        <v>3</v>
      </c>
      <c r="G72" s="9" t="s">
        <v>4</v>
      </c>
      <c r="H72" s="9" t="s">
        <v>5</v>
      </c>
      <c r="I72" s="496" t="s">
        <v>6</v>
      </c>
      <c r="J72" s="9" t="s">
        <v>374</v>
      </c>
      <c r="K72" s="9" t="s">
        <v>7</v>
      </c>
      <c r="L72" s="9" t="s">
        <v>8</v>
      </c>
      <c r="M72" s="9" t="s">
        <v>143</v>
      </c>
      <c r="N72" s="9" t="s">
        <v>10</v>
      </c>
      <c r="O72" s="9" t="s">
        <v>28</v>
      </c>
      <c r="P72" s="9" t="s">
        <v>12</v>
      </c>
      <c r="Q72" s="9" t="s">
        <v>13</v>
      </c>
      <c r="R72" s="9" t="s">
        <v>14</v>
      </c>
      <c r="S72" s="9" t="s">
        <v>15</v>
      </c>
      <c r="T72" s="92" t="s">
        <v>16</v>
      </c>
      <c r="U72" s="9" t="s">
        <v>17</v>
      </c>
      <c r="V72" s="9" t="s">
        <v>18</v>
      </c>
      <c r="W72" s="9" t="s">
        <v>19</v>
      </c>
      <c r="X72" s="9" t="s">
        <v>20</v>
      </c>
      <c r="Y72" s="9" t="s">
        <v>21</v>
      </c>
      <c r="Z72" s="9" t="s">
        <v>22</v>
      </c>
      <c r="AA72" s="9" t="s">
        <v>23</v>
      </c>
      <c r="AB72" s="9" t="s">
        <v>24</v>
      </c>
      <c r="AC72" s="9" t="s">
        <v>25</v>
      </c>
      <c r="AD72" s="9" t="s">
        <v>26</v>
      </c>
      <c r="AE72" s="9" t="s">
        <v>27</v>
      </c>
      <c r="AF72" s="9" t="s">
        <v>29</v>
      </c>
      <c r="AG72" s="9" t="s">
        <v>30</v>
      </c>
      <c r="AH72" s="9" t="s">
        <v>31</v>
      </c>
      <c r="AI72" s="9" t="s">
        <v>32</v>
      </c>
      <c r="AJ72" s="9" t="s">
        <v>33</v>
      </c>
      <c r="AK72" s="106"/>
    </row>
    <row r="73" spans="1:37" ht="15.75" customHeight="1" thickBot="1">
      <c r="A73" s="849" t="s">
        <v>320</v>
      </c>
      <c r="B73" s="850"/>
      <c r="C73" s="850"/>
      <c r="D73" s="850"/>
      <c r="E73" s="850"/>
      <c r="F73" s="850"/>
      <c r="G73" s="850"/>
      <c r="H73" s="850"/>
      <c r="I73" s="850"/>
      <c r="J73" s="850"/>
      <c r="K73" s="850"/>
      <c r="L73" s="850"/>
      <c r="M73" s="850"/>
      <c r="N73" s="850"/>
      <c r="O73" s="850"/>
      <c r="P73" s="850"/>
      <c r="Q73" s="850"/>
      <c r="R73" s="850"/>
      <c r="S73" s="850"/>
      <c r="T73" s="850"/>
      <c r="U73" s="850"/>
      <c r="V73" s="850"/>
      <c r="W73" s="850"/>
      <c r="X73" s="850"/>
      <c r="Y73" s="850"/>
      <c r="Z73" s="850"/>
      <c r="AA73" s="850"/>
      <c r="AB73" s="850"/>
      <c r="AC73" s="850"/>
      <c r="AD73" s="850"/>
      <c r="AE73" s="850"/>
      <c r="AF73" s="850"/>
      <c r="AG73" s="850"/>
      <c r="AH73" s="850"/>
      <c r="AI73" s="850"/>
      <c r="AJ73" s="876"/>
    </row>
    <row r="74" spans="1:37" ht="15.75" customHeight="1">
      <c r="A74" s="830" t="s">
        <v>173</v>
      </c>
      <c r="B74" s="879"/>
      <c r="C74" s="120"/>
      <c r="D74" s="839" t="s">
        <v>171</v>
      </c>
      <c r="E74" s="839" t="s">
        <v>148</v>
      </c>
      <c r="F74" s="839">
        <v>1219</v>
      </c>
      <c r="G74" s="121"/>
      <c r="H74" s="909">
        <f>SUM(H79:H83)</f>
        <v>2602293</v>
      </c>
      <c r="I74" s="910">
        <f t="shared" ref="I74:J74" si="8">SUM(I79:I83)</f>
        <v>10456.450000000001</v>
      </c>
      <c r="J74" s="909">
        <f t="shared" si="8"/>
        <v>5580121</v>
      </c>
      <c r="K74" s="121"/>
      <c r="L74" s="121"/>
      <c r="M74" s="121"/>
      <c r="N74" s="199" t="s">
        <v>394</v>
      </c>
      <c r="O74" s="199" t="s">
        <v>394</v>
      </c>
      <c r="P74" s="199" t="s">
        <v>394</v>
      </c>
      <c r="Q74" s="199" t="s">
        <v>394</v>
      </c>
      <c r="R74" s="199" t="s">
        <v>394</v>
      </c>
      <c r="S74" s="199" t="s">
        <v>394</v>
      </c>
      <c r="T74" s="199"/>
      <c r="U74" s="199"/>
      <c r="V74" s="199"/>
      <c r="W74" s="199" t="s">
        <v>394</v>
      </c>
      <c r="X74" s="199"/>
      <c r="Y74" s="199"/>
      <c r="Z74" s="199"/>
      <c r="AA74" s="199"/>
      <c r="AB74" s="199"/>
      <c r="AC74" s="199"/>
      <c r="AD74" s="199"/>
      <c r="AE74" s="199"/>
      <c r="AF74" s="199"/>
      <c r="AG74" s="198" t="s">
        <v>394</v>
      </c>
      <c r="AH74" s="200"/>
      <c r="AI74" s="199"/>
      <c r="AJ74" s="121"/>
    </row>
    <row r="75" spans="1:37" ht="15.75" customHeight="1">
      <c r="A75" s="837" t="s">
        <v>167</v>
      </c>
      <c r="B75" s="908"/>
      <c r="C75" s="120"/>
      <c r="D75" s="614"/>
      <c r="E75" s="614"/>
      <c r="F75" s="614"/>
      <c r="G75" s="121"/>
      <c r="H75" s="872"/>
      <c r="I75" s="892"/>
      <c r="J75" s="872"/>
      <c r="K75" s="121"/>
      <c r="L75" s="121"/>
      <c r="M75" s="121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8"/>
      <c r="AH75" s="200"/>
      <c r="AI75" s="199"/>
      <c r="AJ75" s="424">
        <f t="shared" ref="AJ75:AJ77" si="9">SUM(K75:AI75)</f>
        <v>0</v>
      </c>
    </row>
    <row r="76" spans="1:37" ht="15.75" customHeight="1">
      <c r="A76" s="837" t="s">
        <v>168</v>
      </c>
      <c r="B76" s="838"/>
      <c r="C76" s="96"/>
      <c r="D76" s="614"/>
      <c r="E76" s="614"/>
      <c r="F76" s="614"/>
      <c r="G76" s="79"/>
      <c r="H76" s="872"/>
      <c r="I76" s="892"/>
      <c r="J76" s="872"/>
      <c r="K76" s="79"/>
      <c r="L76" s="79"/>
      <c r="M76" s="79"/>
      <c r="N76" s="196">
        <v>1000000</v>
      </c>
      <c r="O76" s="196">
        <v>412553</v>
      </c>
      <c r="P76" s="196">
        <v>0</v>
      </c>
      <c r="Q76" s="196">
        <v>999954.2</v>
      </c>
      <c r="R76" s="196">
        <v>905337.05</v>
      </c>
      <c r="S76" s="196">
        <v>0</v>
      </c>
      <c r="T76" s="196">
        <v>0</v>
      </c>
      <c r="U76" s="196">
        <v>0</v>
      </c>
      <c r="V76" s="196">
        <v>0</v>
      </c>
      <c r="W76" s="196">
        <v>0</v>
      </c>
      <c r="X76" s="196">
        <v>0</v>
      </c>
      <c r="Y76" s="196">
        <v>0</v>
      </c>
      <c r="Z76" s="196">
        <v>92628.546039137975</v>
      </c>
      <c r="AA76" s="196">
        <v>0</v>
      </c>
      <c r="AB76" s="196">
        <v>0</v>
      </c>
      <c r="AC76" s="196"/>
      <c r="AD76" s="196">
        <v>0</v>
      </c>
      <c r="AE76" s="196">
        <v>0</v>
      </c>
      <c r="AF76" s="196">
        <v>0</v>
      </c>
      <c r="AG76" s="196">
        <v>0</v>
      </c>
      <c r="AH76" s="196"/>
      <c r="AI76" s="196"/>
      <c r="AJ76" s="424">
        <f t="shared" si="9"/>
        <v>3410472.796039138</v>
      </c>
    </row>
    <row r="77" spans="1:37" ht="15.75" customHeight="1" thickBot="1">
      <c r="A77" s="724" t="s">
        <v>169</v>
      </c>
      <c r="B77" s="767"/>
      <c r="C77" s="119"/>
      <c r="D77" s="840"/>
      <c r="E77" s="840"/>
      <c r="F77" s="840"/>
      <c r="G77" s="119"/>
      <c r="H77" s="873"/>
      <c r="I77" s="893"/>
      <c r="J77" s="873"/>
      <c r="K77" s="119"/>
      <c r="L77" s="119"/>
      <c r="M77" s="119"/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7099676.3600000003</v>
      </c>
      <c r="U77" s="264">
        <v>7360415</v>
      </c>
      <c r="V77" s="264">
        <v>0</v>
      </c>
      <c r="W77" s="264">
        <v>0</v>
      </c>
      <c r="X77" s="264">
        <v>54884275.314219318</v>
      </c>
      <c r="Y77" s="264">
        <v>0</v>
      </c>
      <c r="Z77" s="264">
        <v>6941379.5335199647</v>
      </c>
      <c r="AA77" s="264">
        <v>3781187.6229873672</v>
      </c>
      <c r="AB77" s="264">
        <v>830269.41619279154</v>
      </c>
      <c r="AC77" s="264"/>
      <c r="AD77" s="264">
        <v>547003.68621501117</v>
      </c>
      <c r="AE77" s="264">
        <v>0</v>
      </c>
      <c r="AF77" s="264">
        <v>857671.654384444</v>
      </c>
      <c r="AG77" s="264">
        <v>0</v>
      </c>
      <c r="AH77" s="264"/>
      <c r="AI77" s="264"/>
      <c r="AJ77" s="424">
        <f t="shared" si="9"/>
        <v>82301878.587518901</v>
      </c>
    </row>
    <row r="78" spans="1:37" ht="15.75" customHeight="1" thickBot="1">
      <c r="A78" s="649" t="s">
        <v>316</v>
      </c>
      <c r="B78" s="850"/>
      <c r="C78" s="846"/>
      <c r="D78" s="846"/>
      <c r="E78" s="846"/>
      <c r="F78" s="846"/>
      <c r="G78" s="846"/>
      <c r="H78" s="846"/>
      <c r="I78" s="846"/>
      <c r="J78" s="846"/>
      <c r="K78" s="846"/>
      <c r="L78" s="846"/>
      <c r="M78" s="846"/>
      <c r="N78" s="846"/>
      <c r="O78" s="846"/>
      <c r="P78" s="846"/>
      <c r="Q78" s="846"/>
      <c r="R78" s="846"/>
      <c r="S78" s="846"/>
      <c r="T78" s="846"/>
      <c r="U78" s="846"/>
      <c r="V78" s="846"/>
      <c r="W78" s="846"/>
      <c r="X78" s="846"/>
      <c r="Y78" s="846"/>
      <c r="Z78" s="846"/>
      <c r="AA78" s="846"/>
      <c r="AB78" s="846"/>
      <c r="AC78" s="846"/>
      <c r="AD78" s="846"/>
      <c r="AE78" s="846"/>
      <c r="AF78" s="846"/>
      <c r="AG78" s="846"/>
      <c r="AH78" s="846"/>
      <c r="AI78" s="846"/>
      <c r="AJ78" s="851"/>
    </row>
    <row r="79" spans="1:37" ht="15.75" customHeight="1">
      <c r="A79" s="594" t="s">
        <v>170</v>
      </c>
      <c r="B79" s="384" t="s">
        <v>173</v>
      </c>
      <c r="C79" s="79"/>
      <c r="D79" s="885" t="s">
        <v>171</v>
      </c>
      <c r="E79" s="593" t="s">
        <v>148</v>
      </c>
      <c r="F79" s="888">
        <v>1219</v>
      </c>
      <c r="G79" s="843" t="s">
        <v>172</v>
      </c>
      <c r="H79" s="196">
        <v>0</v>
      </c>
      <c r="I79" s="470">
        <v>0</v>
      </c>
      <c r="J79" s="182">
        <f>'[1]2.1_Recon_Crude Lifting'!$H$76</f>
        <v>1107314</v>
      </c>
      <c r="K79" s="79"/>
      <c r="L79" s="79"/>
      <c r="M79" s="79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96"/>
    </row>
    <row r="80" spans="1:37" ht="15.75" customHeight="1">
      <c r="A80" s="525"/>
      <c r="B80" s="668" t="s">
        <v>392</v>
      </c>
      <c r="C80" s="79"/>
      <c r="D80" s="724"/>
      <c r="E80" s="593"/>
      <c r="F80" s="889"/>
      <c r="G80" s="844"/>
      <c r="H80" s="196">
        <f>0.85*'[1]3.1_Recon_Fis_Prod_NUPRC+Coy'!$F$45</f>
        <v>2211949.0499999998</v>
      </c>
      <c r="I80" s="470">
        <f>0.85*'[1]Recon_Gas Production '!$F$59</f>
        <v>8887.9825000000001</v>
      </c>
      <c r="J80" s="182">
        <f>0.85*'[1]2.1_Recon_Crude Lifting'!$H$53</f>
        <v>1294458.2</v>
      </c>
      <c r="K80" s="79"/>
      <c r="L80" s="79"/>
      <c r="M80" s="79"/>
      <c r="N80" s="197" t="s">
        <v>394</v>
      </c>
      <c r="O80" s="197" t="s">
        <v>394</v>
      </c>
      <c r="P80" s="197" t="s">
        <v>394</v>
      </c>
      <c r="Q80" s="197" t="s">
        <v>394</v>
      </c>
      <c r="R80" s="197" t="s">
        <v>394</v>
      </c>
      <c r="S80" s="197" t="s">
        <v>394</v>
      </c>
      <c r="T80" s="197">
        <v>7099676</v>
      </c>
      <c r="U80" s="197">
        <v>7360415</v>
      </c>
      <c r="V80" s="197" t="s">
        <v>394</v>
      </c>
      <c r="W80" s="197" t="s">
        <v>394</v>
      </c>
      <c r="X80" s="197">
        <v>54884275</v>
      </c>
      <c r="Y80" s="197" t="s">
        <v>394</v>
      </c>
      <c r="Z80" s="197">
        <v>6941380</v>
      </c>
      <c r="AA80" s="197">
        <v>3781188</v>
      </c>
      <c r="AB80" s="197">
        <v>830269</v>
      </c>
      <c r="AC80" s="197"/>
      <c r="AD80" s="197">
        <v>547004</v>
      </c>
      <c r="AE80" s="197" t="s">
        <v>394</v>
      </c>
      <c r="AF80" s="197">
        <v>857672</v>
      </c>
      <c r="AG80" s="197" t="s">
        <v>394</v>
      </c>
      <c r="AH80" s="197"/>
      <c r="AI80" s="197"/>
      <c r="AJ80" s="424">
        <f t="shared" ref="AJ80:AJ83" si="10">SUM(K80:AI80)</f>
        <v>82301879</v>
      </c>
    </row>
    <row r="81" spans="1:36" ht="15.75" customHeight="1">
      <c r="A81" s="525"/>
      <c r="B81" s="834"/>
      <c r="C81" s="79"/>
      <c r="D81" s="724"/>
      <c r="E81" s="593"/>
      <c r="F81" s="889"/>
      <c r="G81" s="412" t="s">
        <v>190</v>
      </c>
      <c r="H81" s="196"/>
      <c r="I81" s="470"/>
      <c r="J81" s="182">
        <f>0.85*'[1]2.1_Recon_Crude Lifting'!$H$54</f>
        <v>2507427.75</v>
      </c>
      <c r="K81" s="79"/>
      <c r="L81" s="79"/>
      <c r="M81" s="79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424">
        <f t="shared" si="10"/>
        <v>0</v>
      </c>
    </row>
    <row r="82" spans="1:36" ht="15.75" customHeight="1">
      <c r="A82" s="525"/>
      <c r="B82" s="833" t="s">
        <v>393</v>
      </c>
      <c r="C82" s="79"/>
      <c r="D82" s="724"/>
      <c r="E82" s="593"/>
      <c r="F82" s="889"/>
      <c r="G82" s="412" t="s">
        <v>172</v>
      </c>
      <c r="H82" s="182">
        <f>0.15*'[1]3.1_Recon_Fis_Prod_NUPRC+Coy'!$F$45</f>
        <v>390343.95</v>
      </c>
      <c r="I82" s="485">
        <f>0.15*'[1]Recon_Gas Production '!$F$59</f>
        <v>1568.4675</v>
      </c>
      <c r="J82" s="182">
        <f>0.15*'[1]2.1_Recon_Crude Lifting'!$H$53</f>
        <v>228433.8</v>
      </c>
      <c r="K82" s="79"/>
      <c r="L82" s="79"/>
      <c r="M82" s="79"/>
      <c r="N82" s="196">
        <v>1000000</v>
      </c>
      <c r="O82" s="196">
        <v>412553</v>
      </c>
      <c r="P82" s="196">
        <v>0</v>
      </c>
      <c r="Q82" s="196">
        <v>999954.2</v>
      </c>
      <c r="R82" s="196">
        <v>905337.05</v>
      </c>
      <c r="S82" s="196">
        <v>0</v>
      </c>
      <c r="T82" s="196">
        <v>0</v>
      </c>
      <c r="U82" s="196">
        <v>0</v>
      </c>
      <c r="V82" s="196">
        <v>0</v>
      </c>
      <c r="W82" s="196">
        <v>0</v>
      </c>
      <c r="X82" s="196">
        <v>0</v>
      </c>
      <c r="Y82" s="196">
        <v>0</v>
      </c>
      <c r="Z82" s="196">
        <v>92628.546039137975</v>
      </c>
      <c r="AA82" s="196">
        <v>0</v>
      </c>
      <c r="AB82" s="196">
        <v>0</v>
      </c>
      <c r="AC82" s="196"/>
      <c r="AD82" s="196">
        <v>0</v>
      </c>
      <c r="AE82" s="196">
        <v>0</v>
      </c>
      <c r="AF82" s="196">
        <v>0</v>
      </c>
      <c r="AG82" s="196">
        <v>0</v>
      </c>
      <c r="AH82" s="196"/>
      <c r="AI82" s="196"/>
      <c r="AJ82" s="424">
        <f t="shared" si="10"/>
        <v>3410472.796039138</v>
      </c>
    </row>
    <row r="83" spans="1:36" ht="15.75" customHeight="1">
      <c r="A83" s="526"/>
      <c r="B83" s="534"/>
      <c r="C83" s="102"/>
      <c r="D83" s="886"/>
      <c r="E83" s="593"/>
      <c r="F83" s="890"/>
      <c r="G83" s="111" t="s">
        <v>190</v>
      </c>
      <c r="H83" s="182"/>
      <c r="I83" s="485"/>
      <c r="J83" s="217">
        <f>0.15*'[1]2.1_Recon_Crude Lifting'!$H$54</f>
        <v>442487.25</v>
      </c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424">
        <f t="shared" si="10"/>
        <v>0</v>
      </c>
    </row>
    <row r="84" spans="1:36" ht="22.5" customHeight="1">
      <c r="A84" s="675" t="s">
        <v>532</v>
      </c>
      <c r="B84" s="831"/>
      <c r="C84" s="855"/>
      <c r="D84" s="831"/>
      <c r="E84" s="855"/>
      <c r="F84" s="831"/>
      <c r="G84" s="831"/>
      <c r="H84" s="855"/>
      <c r="I84" s="855"/>
      <c r="J84" s="855"/>
      <c r="K84" s="855"/>
      <c r="L84" s="855"/>
      <c r="M84" s="855"/>
      <c r="N84" s="855"/>
      <c r="O84" s="855"/>
      <c r="P84" s="855"/>
      <c r="Q84" s="855"/>
      <c r="R84" s="855"/>
      <c r="S84" s="855"/>
      <c r="T84" s="855"/>
      <c r="U84" s="855"/>
      <c r="V84" s="855"/>
      <c r="W84" s="855"/>
      <c r="X84" s="855"/>
      <c r="Y84" s="855"/>
      <c r="Z84" s="855"/>
      <c r="AA84" s="855"/>
      <c r="AB84" s="855"/>
      <c r="AC84" s="855"/>
      <c r="AD84" s="855"/>
      <c r="AE84" s="855"/>
      <c r="AF84" s="855"/>
      <c r="AG84" s="855"/>
      <c r="AH84" s="855"/>
      <c r="AI84" s="855"/>
      <c r="AJ84" s="856"/>
    </row>
    <row r="85" spans="1:36" ht="237.75" customHeight="1" thickBot="1">
      <c r="A85" s="835"/>
      <c r="B85" s="836"/>
      <c r="C85" s="9" t="s">
        <v>0</v>
      </c>
      <c r="D85" s="9" t="s">
        <v>1</v>
      </c>
      <c r="E85" s="9" t="s">
        <v>2</v>
      </c>
      <c r="F85" s="9" t="s">
        <v>3</v>
      </c>
      <c r="G85" s="9" t="s">
        <v>4</v>
      </c>
      <c r="H85" s="9" t="s">
        <v>5</v>
      </c>
      <c r="I85" s="496" t="s">
        <v>6</v>
      </c>
      <c r="J85" s="9" t="s">
        <v>375</v>
      </c>
      <c r="K85" s="9" t="s">
        <v>7</v>
      </c>
      <c r="L85" s="9" t="s">
        <v>8</v>
      </c>
      <c r="M85" s="9" t="s">
        <v>143</v>
      </c>
      <c r="N85" s="9" t="s">
        <v>10</v>
      </c>
      <c r="O85" s="9" t="s">
        <v>28</v>
      </c>
      <c r="P85" s="9" t="s">
        <v>12</v>
      </c>
      <c r="Q85" s="9" t="s">
        <v>13</v>
      </c>
      <c r="R85" s="9" t="s">
        <v>14</v>
      </c>
      <c r="S85" s="9" t="s">
        <v>15</v>
      </c>
      <c r="T85" s="9" t="s">
        <v>16</v>
      </c>
      <c r="U85" s="9" t="s">
        <v>17</v>
      </c>
      <c r="V85" s="9" t="s">
        <v>18</v>
      </c>
      <c r="W85" s="9" t="s">
        <v>19</v>
      </c>
      <c r="X85" s="9" t="s">
        <v>20</v>
      </c>
      <c r="Y85" s="9" t="s">
        <v>21</v>
      </c>
      <c r="Z85" s="9" t="s">
        <v>22</v>
      </c>
      <c r="AA85" s="9" t="s">
        <v>23</v>
      </c>
      <c r="AB85" s="9" t="s">
        <v>24</v>
      </c>
      <c r="AC85" s="9" t="s">
        <v>25</v>
      </c>
      <c r="AD85" s="9" t="s">
        <v>26</v>
      </c>
      <c r="AE85" s="9" t="s">
        <v>27</v>
      </c>
      <c r="AF85" s="9" t="s">
        <v>29</v>
      </c>
      <c r="AG85" s="9" t="s">
        <v>30</v>
      </c>
      <c r="AH85" s="9" t="s">
        <v>31</v>
      </c>
      <c r="AI85" s="9" t="s">
        <v>32</v>
      </c>
      <c r="AJ85" s="9" t="s">
        <v>33</v>
      </c>
    </row>
    <row r="86" spans="1:36" ht="15.75" customHeight="1" thickBot="1">
      <c r="A86" s="849" t="s">
        <v>320</v>
      </c>
      <c r="B86" s="850"/>
      <c r="C86" s="846"/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846"/>
      <c r="P86" s="846"/>
      <c r="Q86" s="846"/>
      <c r="R86" s="846"/>
      <c r="S86" s="846"/>
      <c r="T86" s="846"/>
      <c r="U86" s="846"/>
      <c r="V86" s="846"/>
      <c r="W86" s="846"/>
      <c r="X86" s="846"/>
      <c r="Y86" s="846"/>
      <c r="Z86" s="846"/>
      <c r="AA86" s="846"/>
      <c r="AB86" s="846"/>
      <c r="AC86" s="846"/>
      <c r="AD86" s="846"/>
      <c r="AE86" s="846"/>
      <c r="AF86" s="846"/>
      <c r="AG86" s="846"/>
      <c r="AH86" s="846"/>
      <c r="AI86" s="846"/>
      <c r="AJ86" s="851"/>
    </row>
    <row r="87" spans="1:36" ht="15.75" customHeight="1">
      <c r="A87" s="837" t="s">
        <v>173</v>
      </c>
      <c r="B87" s="838"/>
      <c r="C87" s="80"/>
      <c r="D87" s="863" t="s">
        <v>124</v>
      </c>
      <c r="E87" s="863" t="s">
        <v>518</v>
      </c>
      <c r="F87" s="863">
        <v>722</v>
      </c>
      <c r="G87" s="863" t="s">
        <v>179</v>
      </c>
      <c r="H87" s="871">
        <f>SUM(H91:H95)</f>
        <v>879973</v>
      </c>
      <c r="I87" s="868">
        <f t="shared" ref="I87:J87" si="11">SUM(I91:I95)</f>
        <v>4121.4849999999988</v>
      </c>
      <c r="J87" s="871">
        <f t="shared" si="11"/>
        <v>1039183</v>
      </c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</row>
    <row r="88" spans="1:36" ht="15.75" customHeight="1">
      <c r="A88" s="837" t="s">
        <v>174</v>
      </c>
      <c r="B88" s="838"/>
      <c r="C88" s="96"/>
      <c r="D88" s="518"/>
      <c r="E88" s="518"/>
      <c r="F88" s="518"/>
      <c r="G88" s="518"/>
      <c r="H88" s="872"/>
      <c r="I88" s="869"/>
      <c r="J88" s="872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96"/>
    </row>
    <row r="89" spans="1:36" ht="15.75" customHeight="1" thickBot="1">
      <c r="A89" s="724" t="s">
        <v>175</v>
      </c>
      <c r="B89" s="767"/>
      <c r="C89" s="119"/>
      <c r="D89" s="906"/>
      <c r="E89" s="906"/>
      <c r="F89" s="906"/>
      <c r="G89" s="906"/>
      <c r="H89" s="873"/>
      <c r="I89" s="870"/>
      <c r="J89" s="873"/>
      <c r="K89" s="119"/>
      <c r="L89" s="197"/>
      <c r="M89" s="119"/>
      <c r="N89" s="264"/>
      <c r="O89" s="264">
        <v>0</v>
      </c>
      <c r="P89" s="264">
        <v>0</v>
      </c>
      <c r="Q89" s="264"/>
      <c r="R89" s="264">
        <v>0</v>
      </c>
      <c r="S89" s="264">
        <v>0</v>
      </c>
      <c r="T89" s="264"/>
      <c r="U89" s="264"/>
      <c r="V89" s="264"/>
      <c r="W89" s="264">
        <v>0</v>
      </c>
      <c r="X89" s="264"/>
      <c r="Y89" s="264">
        <v>0</v>
      </c>
      <c r="Z89" s="264"/>
      <c r="AA89" s="264"/>
      <c r="AB89" s="264"/>
      <c r="AC89" s="264"/>
      <c r="AD89" s="264">
        <v>0</v>
      </c>
      <c r="AE89" s="264">
        <v>0</v>
      </c>
      <c r="AF89" s="264">
        <v>0</v>
      </c>
      <c r="AG89" s="264"/>
      <c r="AH89" s="264"/>
      <c r="AI89" s="264"/>
      <c r="AJ89" s="119"/>
    </row>
    <row r="90" spans="1:36" ht="15.75" customHeight="1" thickBot="1">
      <c r="A90" s="649" t="s">
        <v>316</v>
      </c>
      <c r="B90" s="850"/>
      <c r="C90" s="850"/>
      <c r="D90" s="850"/>
      <c r="E90" s="850"/>
      <c r="F90" s="850"/>
      <c r="G90" s="850"/>
      <c r="H90" s="846"/>
      <c r="I90" s="846"/>
      <c r="J90" s="846"/>
      <c r="K90" s="846"/>
      <c r="L90" s="846"/>
      <c r="M90" s="846"/>
      <c r="N90" s="846"/>
      <c r="O90" s="846"/>
      <c r="P90" s="846"/>
      <c r="Q90" s="846"/>
      <c r="R90" s="846"/>
      <c r="S90" s="846"/>
      <c r="T90" s="846"/>
      <c r="U90" s="846"/>
      <c r="V90" s="846"/>
      <c r="W90" s="846"/>
      <c r="X90" s="846"/>
      <c r="Y90" s="846"/>
      <c r="Z90" s="846"/>
      <c r="AA90" s="846"/>
      <c r="AB90" s="846"/>
      <c r="AC90" s="846"/>
      <c r="AD90" s="846"/>
      <c r="AE90" s="846"/>
      <c r="AF90" s="846"/>
      <c r="AG90" s="846"/>
      <c r="AH90" s="846"/>
      <c r="AI90" s="846"/>
      <c r="AJ90" s="851"/>
    </row>
    <row r="91" spans="1:36" ht="15.75" customHeight="1">
      <c r="A91" s="525" t="s">
        <v>176</v>
      </c>
      <c r="B91" s="525" t="s">
        <v>177</v>
      </c>
      <c r="C91" s="529"/>
      <c r="D91" s="525" t="s">
        <v>124</v>
      </c>
      <c r="E91" s="525" t="s">
        <v>178</v>
      </c>
      <c r="F91" s="525">
        <v>722</v>
      </c>
      <c r="G91" s="829" t="s">
        <v>179</v>
      </c>
      <c r="H91" s="196">
        <f>0.7*'[1]3.1_Recon_Fis_Prod_NUPRC+Coy'!$F$14</f>
        <v>615981.1</v>
      </c>
      <c r="I91" s="470">
        <f>0.7*'[1]Recon_Gas Production '!$F$17</f>
        <v>2885.0394999999994</v>
      </c>
      <c r="J91" s="182">
        <f>'[1]2.1_Recon_Crude Lifting'!$H$12</f>
        <v>522948</v>
      </c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</row>
    <row r="92" spans="1:36" ht="15.75" customHeight="1">
      <c r="A92" s="569"/>
      <c r="B92" s="569"/>
      <c r="C92" s="569"/>
      <c r="D92" s="569"/>
      <c r="E92" s="569"/>
      <c r="F92" s="569"/>
      <c r="G92" s="865"/>
      <c r="H92" s="197"/>
      <c r="I92" s="484"/>
      <c r="J92" s="184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</row>
    <row r="93" spans="1:36" ht="15.75" customHeight="1">
      <c r="A93" s="569"/>
      <c r="B93" s="569"/>
      <c r="C93" s="569"/>
      <c r="D93" s="569"/>
      <c r="E93" s="569"/>
      <c r="F93" s="569"/>
      <c r="G93" s="865"/>
      <c r="H93" s="197">
        <f>0.3*'[1]3.1_Recon_Fis_Prod_NUPRC+Coy'!$F$14</f>
        <v>263991.89999999997</v>
      </c>
      <c r="I93" s="484">
        <f>0.3*'[1]Recon_Gas Production '!$F$17</f>
        <v>1236.4454999999998</v>
      </c>
      <c r="J93" s="184">
        <f>'[1]2.1_Recon_Crude Lifting'!$H$88</f>
        <v>516235</v>
      </c>
      <c r="K93" s="96"/>
      <c r="L93" s="197"/>
      <c r="M93" s="96"/>
      <c r="N93" s="264"/>
      <c r="O93" s="264">
        <v>0</v>
      </c>
      <c r="P93" s="264"/>
      <c r="Q93" s="264"/>
      <c r="R93" s="264"/>
      <c r="S93" s="264">
        <v>0</v>
      </c>
      <c r="T93" s="264"/>
      <c r="U93" s="264"/>
      <c r="V93" s="264">
        <v>0</v>
      </c>
      <c r="W93" s="264">
        <v>0</v>
      </c>
      <c r="X93" s="264"/>
      <c r="Y93" s="264">
        <v>0</v>
      </c>
      <c r="Z93" s="264"/>
      <c r="AA93" s="264"/>
      <c r="AB93" s="264"/>
      <c r="AC93" s="264"/>
      <c r="AD93" s="264">
        <v>0</v>
      </c>
      <c r="AE93" s="264">
        <v>0</v>
      </c>
      <c r="AF93" s="264">
        <v>0</v>
      </c>
      <c r="AG93" s="264"/>
      <c r="AH93" s="264"/>
      <c r="AI93" s="264"/>
      <c r="AJ93" s="119"/>
    </row>
    <row r="94" spans="1:36" ht="15.75" customHeight="1">
      <c r="A94" s="629"/>
      <c r="B94" s="629"/>
      <c r="C94" s="629"/>
      <c r="D94" s="629"/>
      <c r="E94" s="629"/>
      <c r="F94" s="629"/>
      <c r="G94" s="866"/>
      <c r="H94" s="197"/>
      <c r="I94" s="484"/>
      <c r="J94" s="184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</row>
    <row r="95" spans="1:36" ht="15.75" customHeight="1">
      <c r="A95" s="105"/>
      <c r="B95" s="105"/>
      <c r="C95" s="105"/>
      <c r="D95" s="105"/>
      <c r="E95" s="105"/>
      <c r="F95" s="105"/>
      <c r="G95" s="105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</row>
    <row r="96" spans="1:36" ht="24" customHeight="1">
      <c r="A96" s="675" t="s">
        <v>533</v>
      </c>
      <c r="B96" s="831"/>
      <c r="C96" s="831"/>
      <c r="D96" s="831"/>
      <c r="E96" s="831"/>
      <c r="F96" s="831"/>
      <c r="G96" s="831"/>
      <c r="H96" s="831"/>
      <c r="I96" s="831"/>
      <c r="J96" s="831"/>
      <c r="K96" s="831"/>
      <c r="L96" s="831"/>
      <c r="M96" s="831"/>
      <c r="N96" s="831"/>
      <c r="O96" s="831"/>
      <c r="P96" s="831"/>
      <c r="Q96" s="831"/>
      <c r="R96" s="831"/>
      <c r="S96" s="831"/>
      <c r="T96" s="831"/>
      <c r="U96" s="831"/>
      <c r="V96" s="831"/>
      <c r="W96" s="831"/>
      <c r="X96" s="831"/>
      <c r="Y96" s="831"/>
      <c r="Z96" s="831"/>
      <c r="AA96" s="831"/>
      <c r="AB96" s="831"/>
      <c r="AC96" s="831"/>
      <c r="AD96" s="831"/>
      <c r="AE96" s="831"/>
      <c r="AF96" s="831"/>
      <c r="AG96" s="831"/>
      <c r="AH96" s="831"/>
      <c r="AI96" s="831"/>
      <c r="AJ96" s="832"/>
    </row>
    <row r="97" spans="1:36" ht="237" customHeight="1" thickBot="1">
      <c r="A97" s="835"/>
      <c r="B97" s="836"/>
      <c r="C97" s="9" t="s">
        <v>0</v>
      </c>
      <c r="D97" s="9" t="s">
        <v>1</v>
      </c>
      <c r="E97" s="9" t="s">
        <v>2</v>
      </c>
      <c r="F97" s="9" t="s">
        <v>3</v>
      </c>
      <c r="G97" s="9" t="s">
        <v>4</v>
      </c>
      <c r="H97" s="9" t="s">
        <v>5</v>
      </c>
      <c r="I97" s="496" t="s">
        <v>6</v>
      </c>
      <c r="J97" s="9" t="s">
        <v>370</v>
      </c>
      <c r="K97" s="9" t="s">
        <v>7</v>
      </c>
      <c r="L97" s="9" t="s">
        <v>8</v>
      </c>
      <c r="M97" s="9" t="s">
        <v>143</v>
      </c>
      <c r="N97" s="9" t="s">
        <v>10</v>
      </c>
      <c r="O97" s="9" t="s">
        <v>28</v>
      </c>
      <c r="P97" s="9" t="s">
        <v>12</v>
      </c>
      <c r="Q97" s="9" t="s">
        <v>13</v>
      </c>
      <c r="R97" s="9" t="s">
        <v>14</v>
      </c>
      <c r="S97" s="9" t="s">
        <v>15</v>
      </c>
      <c r="T97" s="9" t="s">
        <v>16</v>
      </c>
      <c r="U97" s="9" t="s">
        <v>17</v>
      </c>
      <c r="V97" s="9" t="s">
        <v>18</v>
      </c>
      <c r="W97" s="9" t="s">
        <v>19</v>
      </c>
      <c r="X97" s="9" t="s">
        <v>20</v>
      </c>
      <c r="Y97" s="9" t="s">
        <v>21</v>
      </c>
      <c r="Z97" s="9" t="s">
        <v>22</v>
      </c>
      <c r="AA97" s="9" t="s">
        <v>23</v>
      </c>
      <c r="AB97" s="9" t="s">
        <v>24</v>
      </c>
      <c r="AC97" s="9" t="s">
        <v>25</v>
      </c>
      <c r="AD97" s="9" t="s">
        <v>26</v>
      </c>
      <c r="AE97" s="9" t="s">
        <v>27</v>
      </c>
      <c r="AF97" s="9" t="s">
        <v>29</v>
      </c>
      <c r="AG97" s="9" t="s">
        <v>30</v>
      </c>
      <c r="AH97" s="9" t="s">
        <v>31</v>
      </c>
      <c r="AI97" s="9" t="s">
        <v>32</v>
      </c>
      <c r="AJ97" s="9" t="s">
        <v>33</v>
      </c>
    </row>
    <row r="98" spans="1:36" ht="15.75" customHeight="1" thickBot="1">
      <c r="A98" s="849" t="s">
        <v>320</v>
      </c>
      <c r="B98" s="850"/>
      <c r="C98" s="846"/>
      <c r="D98" s="846"/>
      <c r="E98" s="846"/>
      <c r="F98" s="846"/>
      <c r="G98" s="846"/>
      <c r="H98" s="846"/>
      <c r="I98" s="846"/>
      <c r="J98" s="846"/>
      <c r="K98" s="846"/>
      <c r="L98" s="846"/>
      <c r="M98" s="846"/>
      <c r="N98" s="846"/>
      <c r="O98" s="846"/>
      <c r="P98" s="846"/>
      <c r="Q98" s="846"/>
      <c r="R98" s="846"/>
      <c r="S98" s="846"/>
      <c r="T98" s="846"/>
      <c r="U98" s="846"/>
      <c r="V98" s="846"/>
      <c r="W98" s="846"/>
      <c r="X98" s="846"/>
      <c r="Y98" s="846"/>
      <c r="Z98" s="846"/>
      <c r="AA98" s="846"/>
      <c r="AB98" s="846"/>
      <c r="AC98" s="846"/>
      <c r="AD98" s="846"/>
      <c r="AE98" s="846"/>
      <c r="AF98" s="846"/>
      <c r="AG98" s="846"/>
      <c r="AH98" s="846"/>
      <c r="AI98" s="846"/>
      <c r="AJ98" s="851"/>
    </row>
    <row r="99" spans="1:36" ht="15.75" customHeight="1">
      <c r="A99" s="837" t="s">
        <v>173</v>
      </c>
      <c r="B99" s="838"/>
      <c r="C99" s="80"/>
      <c r="D99" s="863" t="s">
        <v>181</v>
      </c>
      <c r="E99" s="97"/>
      <c r="F99" s="863">
        <v>401</v>
      </c>
      <c r="G99" s="863" t="s">
        <v>423</v>
      </c>
      <c r="H99" s="871">
        <f>SUM(H103:H106)</f>
        <v>3788539</v>
      </c>
      <c r="I99" s="868">
        <f t="shared" ref="I99:J99" si="12">SUM(I103:I106)</f>
        <v>15862.254000000001</v>
      </c>
      <c r="J99" s="871">
        <f t="shared" si="12"/>
        <v>3805732</v>
      </c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</row>
    <row r="100" spans="1:36" ht="15.75" customHeight="1">
      <c r="A100" s="837" t="s">
        <v>174</v>
      </c>
      <c r="B100" s="838"/>
      <c r="C100" s="96"/>
      <c r="D100" s="518"/>
      <c r="E100" s="79"/>
      <c r="F100" s="518"/>
      <c r="G100" s="518"/>
      <c r="H100" s="872"/>
      <c r="I100" s="869"/>
      <c r="J100" s="872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96"/>
    </row>
    <row r="101" spans="1:36" ht="15.75" customHeight="1" thickBot="1">
      <c r="A101" s="867" t="s">
        <v>175</v>
      </c>
      <c r="B101" s="767"/>
      <c r="C101" s="98"/>
      <c r="D101" s="864"/>
      <c r="E101" s="98"/>
      <c r="F101" s="864"/>
      <c r="G101" s="864"/>
      <c r="H101" s="874"/>
      <c r="I101" s="875"/>
      <c r="J101" s="874"/>
      <c r="K101" s="98"/>
      <c r="L101" s="262">
        <v>55890.5</v>
      </c>
      <c r="M101" s="262"/>
      <c r="N101" s="262">
        <v>1098717.5900000001</v>
      </c>
      <c r="O101" s="262">
        <v>0</v>
      </c>
      <c r="P101" s="262">
        <v>0</v>
      </c>
      <c r="Q101" s="262">
        <v>1873000</v>
      </c>
      <c r="R101" s="262">
        <v>0</v>
      </c>
      <c r="S101" s="262">
        <v>0</v>
      </c>
      <c r="T101" s="262">
        <v>100000</v>
      </c>
      <c r="U101" s="262">
        <v>17037857.5</v>
      </c>
      <c r="V101" s="262">
        <v>0</v>
      </c>
      <c r="W101" s="262">
        <v>0</v>
      </c>
      <c r="X101" s="262">
        <v>5710835.9358991822</v>
      </c>
      <c r="Y101" s="262">
        <v>0</v>
      </c>
      <c r="Z101" s="262">
        <v>9717666.1428325493</v>
      </c>
      <c r="AA101" s="262">
        <v>1107162.7062682686</v>
      </c>
      <c r="AB101" s="262">
        <v>1064686.2917321031</v>
      </c>
      <c r="AC101" s="262"/>
      <c r="AD101" s="262">
        <v>0</v>
      </c>
      <c r="AE101" s="262">
        <v>0</v>
      </c>
      <c r="AF101" s="262">
        <v>0</v>
      </c>
      <c r="AG101" s="262">
        <v>84422.23</v>
      </c>
      <c r="AH101" s="262"/>
      <c r="AI101" s="262"/>
      <c r="AJ101" s="424">
        <f>SUM(K101:AI101)</f>
        <v>37850238.896732099</v>
      </c>
    </row>
    <row r="102" spans="1:36" ht="15.75" customHeight="1">
      <c r="A102" s="845" t="s">
        <v>316</v>
      </c>
      <c r="B102" s="846"/>
      <c r="C102" s="847"/>
      <c r="D102" s="847"/>
      <c r="E102" s="847"/>
      <c r="F102" s="847"/>
      <c r="G102" s="847"/>
      <c r="H102" s="847"/>
      <c r="I102" s="847"/>
      <c r="J102" s="847"/>
      <c r="K102" s="847"/>
      <c r="L102" s="847"/>
      <c r="M102" s="847"/>
      <c r="N102" s="847"/>
      <c r="O102" s="847"/>
      <c r="P102" s="847"/>
      <c r="Q102" s="847"/>
      <c r="R102" s="847"/>
      <c r="S102" s="847"/>
      <c r="T102" s="847"/>
      <c r="U102" s="847"/>
      <c r="V102" s="847"/>
      <c r="W102" s="847"/>
      <c r="X102" s="847"/>
      <c r="Y102" s="847"/>
      <c r="Z102" s="847"/>
      <c r="AA102" s="847"/>
      <c r="AB102" s="847"/>
      <c r="AC102" s="847"/>
      <c r="AD102" s="847"/>
      <c r="AE102" s="847"/>
      <c r="AF102" s="847"/>
      <c r="AG102" s="847"/>
      <c r="AH102" s="847"/>
      <c r="AI102" s="847"/>
      <c r="AJ102" s="848"/>
    </row>
    <row r="103" spans="1:36" ht="15.75" customHeight="1">
      <c r="A103" s="559" t="s">
        <v>180</v>
      </c>
      <c r="B103" s="559" t="s">
        <v>177</v>
      </c>
      <c r="C103" s="597"/>
      <c r="D103" s="559" t="s">
        <v>181</v>
      </c>
      <c r="E103" s="597"/>
      <c r="F103" s="559">
        <v>401</v>
      </c>
      <c r="G103" s="597" t="s">
        <v>423</v>
      </c>
      <c r="H103" s="256">
        <f>0.7*'[1]3.1_Recon_Fis_Prod_NUPRC+Coy'!$F$15</f>
        <v>2651977.2999999998</v>
      </c>
      <c r="I103" s="487">
        <f>0.7*'[1]Recon_Gas Production '!$F$15</f>
        <v>11103.577800000001</v>
      </c>
      <c r="J103" s="413">
        <f>'[1]2.1_Recon_Crude Lifting'!$H$10</f>
        <v>3805732</v>
      </c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</row>
    <row r="104" spans="1:36" ht="15.75" customHeight="1">
      <c r="A104" s="569"/>
      <c r="B104" s="569"/>
      <c r="C104" s="569"/>
      <c r="D104" s="569"/>
      <c r="E104" s="569"/>
      <c r="F104" s="569"/>
      <c r="G104" s="569"/>
      <c r="H104" s="258"/>
      <c r="I104" s="488"/>
      <c r="J104" s="400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</row>
    <row r="105" spans="1:36" ht="15.75" customHeight="1">
      <c r="A105" s="569"/>
      <c r="B105" s="569"/>
      <c r="C105" s="569"/>
      <c r="D105" s="569"/>
      <c r="E105" s="569"/>
      <c r="F105" s="569"/>
      <c r="G105" s="569"/>
      <c r="H105" s="258"/>
      <c r="I105" s="488"/>
      <c r="J105" s="400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</row>
    <row r="106" spans="1:36" ht="15.75" customHeight="1">
      <c r="A106" s="629"/>
      <c r="B106" s="629"/>
      <c r="C106" s="629"/>
      <c r="D106" s="629"/>
      <c r="E106" s="629"/>
      <c r="F106" s="629"/>
      <c r="G106" s="629"/>
      <c r="H106" s="260">
        <f>0.3*'[1]3.1_Recon_Fis_Prod_NUPRC+Coy'!$F$15</f>
        <v>1136561.7</v>
      </c>
      <c r="I106" s="489">
        <f>0.3*'[1]Recon_Gas Production '!$F$15</f>
        <v>4758.6762000000008</v>
      </c>
      <c r="J106" s="401">
        <f>'[1]2.1_Recon_Crude Lifting'!$H$87</f>
        <v>0</v>
      </c>
      <c r="K106" s="96"/>
      <c r="L106" s="197">
        <v>55890.5</v>
      </c>
      <c r="M106" s="197"/>
      <c r="N106" s="197">
        <v>1098717.5900000001</v>
      </c>
      <c r="O106" s="197">
        <v>0</v>
      </c>
      <c r="P106" s="197">
        <v>0</v>
      </c>
      <c r="Q106" s="197">
        <v>1873000</v>
      </c>
      <c r="R106" s="197">
        <v>0</v>
      </c>
      <c r="S106" s="197">
        <v>0</v>
      </c>
      <c r="T106" s="197">
        <v>100000</v>
      </c>
      <c r="U106" s="197">
        <v>17037857.5</v>
      </c>
      <c r="V106" s="197">
        <v>0</v>
      </c>
      <c r="W106" s="197">
        <v>0</v>
      </c>
      <c r="X106" s="197">
        <v>5710835.9358991822</v>
      </c>
      <c r="Y106" s="197">
        <v>0</v>
      </c>
      <c r="Z106" s="197">
        <v>9717666.1428325493</v>
      </c>
      <c r="AA106" s="197">
        <v>1107162.7062682686</v>
      </c>
      <c r="AB106" s="197">
        <v>1064686.2917321031</v>
      </c>
      <c r="AC106" s="197"/>
      <c r="AD106" s="197">
        <v>0</v>
      </c>
      <c r="AE106" s="197">
        <v>0</v>
      </c>
      <c r="AF106" s="197">
        <v>0</v>
      </c>
      <c r="AG106" s="197">
        <v>84422.23</v>
      </c>
      <c r="AH106" s="197"/>
      <c r="AI106" s="197"/>
      <c r="AJ106" s="424">
        <f>SUM(K106:AI106)</f>
        <v>37850238.896732099</v>
      </c>
    </row>
    <row r="107" spans="1:36" ht="15.75" customHeight="1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</row>
    <row r="108" spans="1:36" ht="24.75" customHeight="1">
      <c r="A108" s="675" t="s">
        <v>534</v>
      </c>
      <c r="B108" s="831"/>
      <c r="C108" s="831"/>
      <c r="D108" s="831"/>
      <c r="E108" s="831"/>
      <c r="F108" s="831"/>
      <c r="G108" s="831"/>
      <c r="H108" s="831"/>
      <c r="I108" s="831"/>
      <c r="J108" s="831"/>
      <c r="K108" s="831"/>
      <c r="L108" s="831"/>
      <c r="M108" s="831"/>
      <c r="N108" s="831"/>
      <c r="O108" s="831"/>
      <c r="P108" s="831"/>
      <c r="Q108" s="831"/>
      <c r="R108" s="831"/>
      <c r="S108" s="831"/>
      <c r="T108" s="831"/>
      <c r="U108" s="831"/>
      <c r="V108" s="831"/>
      <c r="W108" s="831"/>
      <c r="X108" s="831"/>
      <c r="Y108" s="831"/>
      <c r="Z108" s="831"/>
      <c r="AA108" s="831"/>
      <c r="AB108" s="831"/>
      <c r="AC108" s="831"/>
      <c r="AD108" s="831"/>
      <c r="AE108" s="831"/>
      <c r="AF108" s="831"/>
      <c r="AG108" s="831"/>
      <c r="AH108" s="831"/>
      <c r="AI108" s="831"/>
      <c r="AJ108" s="832"/>
    </row>
    <row r="109" spans="1:36" ht="236.25" customHeight="1" thickBot="1">
      <c r="A109" s="835"/>
      <c r="B109" s="836"/>
      <c r="C109" s="9" t="s">
        <v>0</v>
      </c>
      <c r="D109" s="9" t="s">
        <v>1</v>
      </c>
      <c r="E109" s="9" t="s">
        <v>2</v>
      </c>
      <c r="F109" s="9" t="s">
        <v>3</v>
      </c>
      <c r="G109" s="9" t="s">
        <v>4</v>
      </c>
      <c r="H109" s="9" t="s">
        <v>5</v>
      </c>
      <c r="I109" s="496" t="s">
        <v>6</v>
      </c>
      <c r="J109" s="9" t="s">
        <v>370</v>
      </c>
      <c r="K109" s="9" t="s">
        <v>7</v>
      </c>
      <c r="L109" s="9" t="s">
        <v>8</v>
      </c>
      <c r="M109" s="9" t="s">
        <v>143</v>
      </c>
      <c r="N109" s="9" t="s">
        <v>10</v>
      </c>
      <c r="O109" s="9" t="s">
        <v>28</v>
      </c>
      <c r="P109" s="9" t="s">
        <v>12</v>
      </c>
      <c r="Q109" s="9" t="s">
        <v>13</v>
      </c>
      <c r="R109" s="9" t="s">
        <v>14</v>
      </c>
      <c r="S109" s="9" t="s">
        <v>15</v>
      </c>
      <c r="T109" s="9" t="s">
        <v>16</v>
      </c>
      <c r="U109" s="9" t="s">
        <v>17</v>
      </c>
      <c r="V109" s="9" t="s">
        <v>18</v>
      </c>
      <c r="W109" s="9" t="s">
        <v>19</v>
      </c>
      <c r="X109" s="9" t="s">
        <v>20</v>
      </c>
      <c r="Y109" s="9" t="s">
        <v>21</v>
      </c>
      <c r="Z109" s="9" t="s">
        <v>22</v>
      </c>
      <c r="AA109" s="9" t="s">
        <v>23</v>
      </c>
      <c r="AB109" s="9" t="s">
        <v>24</v>
      </c>
      <c r="AC109" s="9" t="s">
        <v>25</v>
      </c>
      <c r="AD109" s="9" t="s">
        <v>26</v>
      </c>
      <c r="AE109" s="9" t="s">
        <v>27</v>
      </c>
      <c r="AF109" s="9" t="s">
        <v>29</v>
      </c>
      <c r="AG109" s="9" t="s">
        <v>30</v>
      </c>
      <c r="AH109" s="9" t="s">
        <v>31</v>
      </c>
      <c r="AI109" s="9" t="s">
        <v>32</v>
      </c>
      <c r="AJ109" s="9" t="s">
        <v>33</v>
      </c>
    </row>
    <row r="110" spans="1:36" ht="15.75" customHeight="1" thickBot="1">
      <c r="A110" s="849" t="s">
        <v>320</v>
      </c>
      <c r="B110" s="850"/>
      <c r="C110" s="846"/>
      <c r="D110" s="846"/>
      <c r="E110" s="846"/>
      <c r="F110" s="846"/>
      <c r="G110" s="846"/>
      <c r="H110" s="846"/>
      <c r="I110" s="846"/>
      <c r="J110" s="846"/>
      <c r="K110" s="846"/>
      <c r="L110" s="846"/>
      <c r="M110" s="846"/>
      <c r="N110" s="846"/>
      <c r="O110" s="846"/>
      <c r="P110" s="846"/>
      <c r="Q110" s="846"/>
      <c r="R110" s="846"/>
      <c r="S110" s="846"/>
      <c r="T110" s="846"/>
      <c r="U110" s="846"/>
      <c r="V110" s="846"/>
      <c r="W110" s="846"/>
      <c r="X110" s="846"/>
      <c r="Y110" s="846"/>
      <c r="Z110" s="846"/>
      <c r="AA110" s="846"/>
      <c r="AB110" s="846"/>
      <c r="AC110" s="846"/>
      <c r="AD110" s="846"/>
      <c r="AE110" s="846"/>
      <c r="AF110" s="846"/>
      <c r="AG110" s="846"/>
      <c r="AH110" s="846"/>
      <c r="AI110" s="846"/>
      <c r="AJ110" s="851"/>
    </row>
    <row r="111" spans="1:36" ht="15.75" customHeight="1">
      <c r="A111" s="837" t="s">
        <v>173</v>
      </c>
      <c r="B111" s="838"/>
      <c r="C111" s="80"/>
      <c r="D111" s="841" t="s">
        <v>133</v>
      </c>
      <c r="E111" s="97"/>
      <c r="F111" s="841">
        <v>300</v>
      </c>
      <c r="G111" s="841" t="s">
        <v>371</v>
      </c>
      <c r="H111" s="871">
        <f>SUM(H115:H118)</f>
        <v>706023</v>
      </c>
      <c r="I111" s="868">
        <f t="shared" ref="I111:J111" si="13">SUM(I115:I118)</f>
        <v>5842.3644000000004</v>
      </c>
      <c r="J111" s="871">
        <f t="shared" si="13"/>
        <v>0</v>
      </c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</row>
    <row r="112" spans="1:36" ht="15.75" customHeight="1">
      <c r="A112" s="837" t="s">
        <v>174</v>
      </c>
      <c r="B112" s="838"/>
      <c r="C112" s="96"/>
      <c r="D112" s="614"/>
      <c r="E112" s="79"/>
      <c r="F112" s="614"/>
      <c r="G112" s="614"/>
      <c r="H112" s="872"/>
      <c r="I112" s="869"/>
      <c r="J112" s="872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96"/>
    </row>
    <row r="113" spans="1:36" ht="15.75" customHeight="1" thickBot="1">
      <c r="A113" s="867" t="s">
        <v>175</v>
      </c>
      <c r="B113" s="767"/>
      <c r="C113" s="98"/>
      <c r="D113" s="842"/>
      <c r="E113" s="98"/>
      <c r="F113" s="842"/>
      <c r="G113" s="842"/>
      <c r="H113" s="874"/>
      <c r="I113" s="875"/>
      <c r="J113" s="874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</row>
    <row r="114" spans="1:36" ht="15.75" customHeight="1">
      <c r="A114" s="845" t="s">
        <v>316</v>
      </c>
      <c r="B114" s="846"/>
      <c r="C114" s="847"/>
      <c r="D114" s="847"/>
      <c r="E114" s="847"/>
      <c r="F114" s="847"/>
      <c r="G114" s="847"/>
      <c r="H114" s="847"/>
      <c r="I114" s="847"/>
      <c r="J114" s="847"/>
      <c r="K114" s="847"/>
      <c r="L114" s="847"/>
      <c r="M114" s="847"/>
      <c r="N114" s="847"/>
      <c r="O114" s="847"/>
      <c r="P114" s="847"/>
      <c r="Q114" s="847"/>
      <c r="R114" s="847"/>
      <c r="S114" s="847"/>
      <c r="T114" s="847"/>
      <c r="U114" s="847"/>
      <c r="V114" s="847"/>
      <c r="W114" s="847"/>
      <c r="X114" s="847"/>
      <c r="Y114" s="847"/>
      <c r="Z114" s="847"/>
      <c r="AA114" s="847"/>
      <c r="AB114" s="847"/>
      <c r="AC114" s="847"/>
      <c r="AD114" s="847"/>
      <c r="AE114" s="847"/>
      <c r="AF114" s="847"/>
      <c r="AG114" s="847"/>
      <c r="AH114" s="847"/>
      <c r="AI114" s="847"/>
      <c r="AJ114" s="848"/>
    </row>
    <row r="115" spans="1:36" ht="15.75" customHeight="1">
      <c r="A115" s="559" t="s">
        <v>424</v>
      </c>
      <c r="B115" s="559" t="s">
        <v>177</v>
      </c>
      <c r="C115" s="597"/>
      <c r="D115" s="559" t="s">
        <v>133</v>
      </c>
      <c r="E115" s="597"/>
      <c r="F115" s="559">
        <v>300</v>
      </c>
      <c r="G115" s="597" t="s">
        <v>371</v>
      </c>
      <c r="H115" s="256">
        <f>0.7*'[1]3.1_Recon_Fis_Prod_NUPRC+Coy'!$F$16</f>
        <v>494216.1</v>
      </c>
      <c r="I115" s="487">
        <f>0.7*'[1]Recon_Gas Production '!$F$16</f>
        <v>1083.6881999999998</v>
      </c>
      <c r="J115" s="257"/>
      <c r="K115" s="597"/>
      <c r="L115" s="597"/>
      <c r="M115" s="597"/>
      <c r="N115" s="597"/>
      <c r="O115" s="597"/>
      <c r="P115" s="597"/>
      <c r="Q115" s="597"/>
      <c r="R115" s="597"/>
      <c r="S115" s="597"/>
      <c r="T115" s="597"/>
      <c r="U115" s="597"/>
      <c r="V115" s="597"/>
      <c r="W115" s="597"/>
      <c r="X115" s="597"/>
      <c r="Y115" s="597"/>
      <c r="Z115" s="597"/>
      <c r="AA115" s="597"/>
      <c r="AB115" s="597"/>
      <c r="AC115" s="597"/>
      <c r="AD115" s="597"/>
      <c r="AE115" s="597"/>
      <c r="AF115" s="597"/>
      <c r="AG115" s="597"/>
      <c r="AH115" s="597"/>
      <c r="AI115" s="597"/>
      <c r="AJ115" s="597"/>
    </row>
    <row r="116" spans="1:36" ht="15.75" customHeight="1">
      <c r="A116" s="569"/>
      <c r="B116" s="569"/>
      <c r="C116" s="569"/>
      <c r="D116" s="569"/>
      <c r="E116" s="569"/>
      <c r="F116" s="569"/>
      <c r="G116" s="569"/>
      <c r="H116" s="258"/>
      <c r="I116" s="488"/>
      <c r="J116" s="259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  <c r="AH116" s="569"/>
      <c r="AI116" s="569"/>
      <c r="AJ116" s="569"/>
    </row>
    <row r="117" spans="1:36" ht="15.75" customHeight="1">
      <c r="A117" s="569"/>
      <c r="B117" s="569"/>
      <c r="C117" s="569"/>
      <c r="D117" s="569"/>
      <c r="E117" s="569"/>
      <c r="F117" s="569"/>
      <c r="G117" s="569"/>
      <c r="H117" s="258"/>
      <c r="I117" s="488"/>
      <c r="J117" s="259"/>
      <c r="K117" s="569"/>
      <c r="L117" s="569"/>
      <c r="M117" s="569"/>
      <c r="N117" s="569"/>
      <c r="O117" s="569"/>
      <c r="P117" s="569"/>
      <c r="Q117" s="569"/>
      <c r="R117" s="569"/>
      <c r="S117" s="569"/>
      <c r="T117" s="569"/>
      <c r="U117" s="569"/>
      <c r="V117" s="569"/>
      <c r="W117" s="569"/>
      <c r="X117" s="569"/>
      <c r="Y117" s="569"/>
      <c r="Z117" s="569"/>
      <c r="AA117" s="569"/>
      <c r="AB117" s="569"/>
      <c r="AC117" s="569"/>
      <c r="AD117" s="569"/>
      <c r="AE117" s="569"/>
      <c r="AF117" s="569"/>
      <c r="AG117" s="569"/>
      <c r="AH117" s="569"/>
      <c r="AI117" s="569"/>
      <c r="AJ117" s="569"/>
    </row>
    <row r="118" spans="1:36" ht="15.75" customHeight="1">
      <c r="A118" s="629"/>
      <c r="B118" s="629"/>
      <c r="C118" s="629"/>
      <c r="D118" s="629"/>
      <c r="E118" s="629"/>
      <c r="F118" s="629"/>
      <c r="G118" s="629"/>
      <c r="H118" s="260">
        <f>0.3*'[1]3.1_Recon_Fis_Prod_NUPRC+Coy'!$F$16</f>
        <v>211806.9</v>
      </c>
      <c r="I118" s="489">
        <f>0.3*'[1]Recon_Gas Production '!$F$15</f>
        <v>4758.6762000000008</v>
      </c>
      <c r="J118" s="261"/>
      <c r="K118" s="629"/>
      <c r="L118" s="629"/>
      <c r="M118" s="629"/>
      <c r="N118" s="629"/>
      <c r="O118" s="629"/>
      <c r="P118" s="629"/>
      <c r="Q118" s="629"/>
      <c r="R118" s="629"/>
      <c r="S118" s="629"/>
      <c r="T118" s="629"/>
      <c r="U118" s="629"/>
      <c r="V118" s="629"/>
      <c r="W118" s="629"/>
      <c r="X118" s="629"/>
      <c r="Y118" s="629"/>
      <c r="Z118" s="629"/>
      <c r="AA118" s="629"/>
      <c r="AB118" s="629"/>
      <c r="AC118" s="629"/>
      <c r="AD118" s="629"/>
      <c r="AE118" s="629"/>
      <c r="AF118" s="629"/>
      <c r="AG118" s="629"/>
      <c r="AH118" s="629"/>
      <c r="AI118" s="629"/>
      <c r="AJ118" s="629"/>
    </row>
    <row r="119" spans="1:36" ht="15.75" customHeigh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</row>
    <row r="120" spans="1:36" ht="22.5" customHeight="1">
      <c r="A120" s="675" t="s">
        <v>535</v>
      </c>
      <c r="B120" s="831"/>
      <c r="C120" s="831"/>
      <c r="D120" s="831"/>
      <c r="E120" s="831"/>
      <c r="F120" s="831"/>
      <c r="G120" s="831"/>
      <c r="H120" s="831"/>
      <c r="I120" s="831"/>
      <c r="J120" s="831"/>
      <c r="K120" s="831"/>
      <c r="L120" s="831"/>
      <c r="M120" s="831"/>
      <c r="N120" s="831"/>
      <c r="O120" s="831"/>
      <c r="P120" s="831"/>
      <c r="Q120" s="831"/>
      <c r="R120" s="831"/>
      <c r="S120" s="831"/>
      <c r="T120" s="831"/>
      <c r="U120" s="831"/>
      <c r="V120" s="831"/>
      <c r="W120" s="831"/>
      <c r="X120" s="831"/>
      <c r="Y120" s="831"/>
      <c r="Z120" s="831"/>
      <c r="AA120" s="831"/>
      <c r="AB120" s="831"/>
      <c r="AC120" s="831"/>
      <c r="AD120" s="831"/>
      <c r="AE120" s="831"/>
      <c r="AF120" s="831"/>
      <c r="AG120" s="831"/>
      <c r="AH120" s="831"/>
      <c r="AI120" s="831"/>
      <c r="AJ120" s="832"/>
    </row>
    <row r="121" spans="1:36" ht="237" customHeight="1" thickBot="1">
      <c r="A121" s="835"/>
      <c r="B121" s="836"/>
      <c r="C121" s="9" t="s">
        <v>0</v>
      </c>
      <c r="D121" s="9" t="s">
        <v>1</v>
      </c>
      <c r="E121" s="9" t="s">
        <v>2</v>
      </c>
      <c r="F121" s="9" t="s">
        <v>3</v>
      </c>
      <c r="G121" s="9" t="s">
        <v>4</v>
      </c>
      <c r="H121" s="9" t="s">
        <v>5</v>
      </c>
      <c r="I121" s="496" t="s">
        <v>6</v>
      </c>
      <c r="J121" s="9" t="s">
        <v>374</v>
      </c>
      <c r="K121" s="9" t="s">
        <v>7</v>
      </c>
      <c r="L121" s="9" t="s">
        <v>8</v>
      </c>
      <c r="M121" s="9" t="s">
        <v>143</v>
      </c>
      <c r="N121" s="9" t="s">
        <v>10</v>
      </c>
      <c r="O121" s="9" t="s">
        <v>28</v>
      </c>
      <c r="P121" s="9" t="s">
        <v>12</v>
      </c>
      <c r="Q121" s="9" t="s">
        <v>13</v>
      </c>
      <c r="R121" s="9" t="s">
        <v>14</v>
      </c>
      <c r="S121" s="9" t="s">
        <v>15</v>
      </c>
      <c r="T121" s="9" t="s">
        <v>16</v>
      </c>
      <c r="U121" s="9" t="s">
        <v>17</v>
      </c>
      <c r="V121" s="9" t="s">
        <v>18</v>
      </c>
      <c r="W121" s="9" t="s">
        <v>19</v>
      </c>
      <c r="X121" s="9" t="s">
        <v>20</v>
      </c>
      <c r="Y121" s="9" t="s">
        <v>21</v>
      </c>
      <c r="Z121" s="9" t="s">
        <v>22</v>
      </c>
      <c r="AA121" s="9" t="s">
        <v>23</v>
      </c>
      <c r="AB121" s="9" t="s">
        <v>24</v>
      </c>
      <c r="AC121" s="9" t="s">
        <v>25</v>
      </c>
      <c r="AD121" s="9" t="s">
        <v>26</v>
      </c>
      <c r="AE121" s="9" t="s">
        <v>27</v>
      </c>
      <c r="AF121" s="9" t="s">
        <v>29</v>
      </c>
      <c r="AG121" s="9" t="s">
        <v>30</v>
      </c>
      <c r="AH121" s="9" t="s">
        <v>31</v>
      </c>
      <c r="AI121" s="9" t="s">
        <v>32</v>
      </c>
      <c r="AJ121" s="9" t="s">
        <v>33</v>
      </c>
    </row>
    <row r="122" spans="1:36" ht="15.75" customHeight="1" thickBot="1">
      <c r="A122" s="861" t="s">
        <v>320</v>
      </c>
      <c r="B122" s="846"/>
      <c r="C122" s="846"/>
      <c r="D122" s="846"/>
      <c r="E122" s="846"/>
      <c r="F122" s="846"/>
      <c r="G122" s="846"/>
      <c r="H122" s="846"/>
      <c r="I122" s="846"/>
      <c r="J122" s="846"/>
      <c r="K122" s="846"/>
      <c r="L122" s="846"/>
      <c r="M122" s="846"/>
      <c r="N122" s="846"/>
      <c r="O122" s="846"/>
      <c r="P122" s="846"/>
      <c r="Q122" s="846"/>
      <c r="R122" s="846"/>
      <c r="S122" s="846"/>
      <c r="T122" s="846"/>
      <c r="U122" s="846"/>
      <c r="V122" s="846"/>
      <c r="W122" s="846"/>
      <c r="X122" s="846"/>
      <c r="Y122" s="846"/>
      <c r="Z122" s="846"/>
      <c r="AA122" s="846"/>
      <c r="AB122" s="846"/>
      <c r="AC122" s="846"/>
      <c r="AD122" s="846"/>
      <c r="AE122" s="846"/>
      <c r="AF122" s="846"/>
      <c r="AG122" s="846"/>
      <c r="AH122" s="846"/>
      <c r="AI122" s="846"/>
      <c r="AJ122" s="851"/>
    </row>
    <row r="123" spans="1:36" ht="15.75" customHeight="1" thickBot="1">
      <c r="A123" s="117" t="s">
        <v>182</v>
      </c>
      <c r="B123" s="114">
        <v>1</v>
      </c>
      <c r="C123" s="113"/>
      <c r="D123" s="113"/>
      <c r="E123" s="113"/>
      <c r="F123" s="113">
        <v>271</v>
      </c>
      <c r="G123" s="113"/>
      <c r="H123" s="163">
        <f>H125+H126</f>
        <v>817362</v>
      </c>
      <c r="I123" s="490">
        <f>I125+I126</f>
        <v>10084.814332800001</v>
      </c>
      <c r="J123" s="163">
        <f>J125+J126</f>
        <v>370000</v>
      </c>
      <c r="K123" s="113"/>
      <c r="L123" s="113"/>
      <c r="M123" s="113"/>
      <c r="N123" s="113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</row>
    <row r="124" spans="1:36" ht="15.75" customHeight="1">
      <c r="A124" s="887" t="s">
        <v>316</v>
      </c>
      <c r="B124" s="847"/>
      <c r="C124" s="847"/>
      <c r="D124" s="847"/>
      <c r="E124" s="847"/>
      <c r="F124" s="847"/>
      <c r="G124" s="847"/>
      <c r="H124" s="847"/>
      <c r="I124" s="847"/>
      <c r="J124" s="847"/>
      <c r="K124" s="847"/>
      <c r="L124" s="847"/>
      <c r="M124" s="847"/>
      <c r="N124" s="847"/>
      <c r="O124" s="847"/>
      <c r="P124" s="847"/>
      <c r="Q124" s="847"/>
      <c r="R124" s="847"/>
      <c r="S124" s="847"/>
      <c r="T124" s="847"/>
      <c r="U124" s="847"/>
      <c r="V124" s="847"/>
      <c r="W124" s="847"/>
      <c r="X124" s="847"/>
      <c r="Y124" s="847"/>
      <c r="Z124" s="847"/>
      <c r="AA124" s="847"/>
      <c r="AB124" s="847"/>
      <c r="AC124" s="847"/>
      <c r="AD124" s="847"/>
      <c r="AE124" s="847"/>
      <c r="AF124" s="847"/>
      <c r="AG124" s="847"/>
      <c r="AH124" s="847"/>
      <c r="AI124" s="847"/>
      <c r="AJ124" s="848"/>
    </row>
    <row r="125" spans="1:36" ht="15.75" customHeight="1">
      <c r="A125" s="559" t="s">
        <v>183</v>
      </c>
      <c r="B125" s="559" t="s">
        <v>184</v>
      </c>
      <c r="C125" s="597"/>
      <c r="D125" s="559" t="s">
        <v>142</v>
      </c>
      <c r="E125" s="597"/>
      <c r="F125" s="559">
        <v>271</v>
      </c>
      <c r="G125" s="143" t="s">
        <v>369</v>
      </c>
      <c r="H125" s="256">
        <f>'[1]3.1_Recon_Fis_Prod_NUPRC+Coy'!$F$70</f>
        <v>750458</v>
      </c>
      <c r="I125" s="487">
        <f>'[1]Recon_Gas Production '!$F$84</f>
        <v>10084.814332800001</v>
      </c>
      <c r="J125" s="257">
        <f>'[1]2.1_Recon_Crude Lifting'!$H$94</f>
        <v>370000</v>
      </c>
      <c r="K125" s="597"/>
      <c r="L125" s="597"/>
      <c r="M125" s="597"/>
      <c r="N125" s="597"/>
      <c r="O125" s="597"/>
      <c r="P125" s="597"/>
      <c r="Q125" s="597"/>
      <c r="R125" s="597"/>
      <c r="S125" s="597"/>
      <c r="T125" s="597"/>
      <c r="U125" s="597"/>
      <c r="V125" s="597"/>
      <c r="W125" s="597"/>
      <c r="X125" s="597"/>
      <c r="Y125" s="597"/>
      <c r="Z125" s="597"/>
      <c r="AA125" s="597"/>
      <c r="AB125" s="597"/>
      <c r="AC125" s="597"/>
      <c r="AD125" s="597"/>
      <c r="AE125" s="597"/>
      <c r="AF125" s="597"/>
      <c r="AG125" s="597"/>
      <c r="AH125" s="597"/>
      <c r="AI125" s="597"/>
      <c r="AJ125" s="597"/>
    </row>
    <row r="126" spans="1:36" ht="15.75" customHeight="1">
      <c r="A126" s="569"/>
      <c r="B126" s="569"/>
      <c r="C126" s="569"/>
      <c r="D126" s="569"/>
      <c r="E126" s="569"/>
      <c r="F126" s="569"/>
      <c r="G126" s="254" t="s">
        <v>367</v>
      </c>
      <c r="H126" s="258">
        <f>'[1]3.1_Recon_Fis_Prod_NUPRC+Coy'!$F$71</f>
        <v>66904</v>
      </c>
      <c r="I126" s="488"/>
      <c r="J126" s="259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  <c r="AH126" s="569"/>
      <c r="AI126" s="569"/>
      <c r="AJ126" s="569"/>
    </row>
    <row r="127" spans="1:36" ht="15.75" customHeight="1">
      <c r="A127" s="569"/>
      <c r="B127" s="569"/>
      <c r="C127" s="569"/>
      <c r="D127" s="569"/>
      <c r="E127" s="569"/>
      <c r="F127" s="569"/>
      <c r="G127" s="254"/>
      <c r="H127" s="254"/>
      <c r="I127" s="254"/>
      <c r="J127" s="170"/>
      <c r="K127" s="569"/>
      <c r="L127" s="569"/>
      <c r="M127" s="569"/>
      <c r="N127" s="569"/>
      <c r="O127" s="569"/>
      <c r="P127" s="569"/>
      <c r="Q127" s="569"/>
      <c r="R127" s="569"/>
      <c r="S127" s="569"/>
      <c r="T127" s="569"/>
      <c r="U127" s="569"/>
      <c r="V127" s="569"/>
      <c r="W127" s="569"/>
      <c r="X127" s="569"/>
      <c r="Y127" s="569"/>
      <c r="Z127" s="569"/>
      <c r="AA127" s="569"/>
      <c r="AB127" s="569"/>
      <c r="AC127" s="569"/>
      <c r="AD127" s="569"/>
      <c r="AE127" s="569"/>
      <c r="AF127" s="569"/>
      <c r="AG127" s="569"/>
      <c r="AH127" s="569"/>
      <c r="AI127" s="569"/>
      <c r="AJ127" s="569"/>
    </row>
    <row r="128" spans="1:36" ht="15.75" customHeight="1">
      <c r="A128" s="629"/>
      <c r="B128" s="629"/>
      <c r="C128" s="629"/>
      <c r="D128" s="629"/>
      <c r="E128" s="629"/>
      <c r="F128" s="629"/>
      <c r="G128" s="255"/>
      <c r="H128" s="255"/>
      <c r="I128" s="255"/>
      <c r="J128" s="171"/>
      <c r="K128" s="629"/>
      <c r="L128" s="629"/>
      <c r="M128" s="629"/>
      <c r="N128" s="629"/>
      <c r="O128" s="629"/>
      <c r="P128" s="629"/>
      <c r="Q128" s="629"/>
      <c r="R128" s="629"/>
      <c r="S128" s="629"/>
      <c r="T128" s="629"/>
      <c r="U128" s="629"/>
      <c r="V128" s="629"/>
      <c r="W128" s="629"/>
      <c r="X128" s="629"/>
      <c r="Y128" s="629"/>
      <c r="Z128" s="629"/>
      <c r="AA128" s="629"/>
      <c r="AB128" s="629"/>
      <c r="AC128" s="629"/>
      <c r="AD128" s="629"/>
      <c r="AE128" s="629"/>
      <c r="AF128" s="629"/>
      <c r="AG128" s="629"/>
      <c r="AH128" s="629"/>
      <c r="AI128" s="629"/>
      <c r="AJ128" s="629"/>
    </row>
    <row r="129" spans="1:36" ht="15.75" customHeight="1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</row>
    <row r="130" spans="1:36" ht="29.25" customHeight="1">
      <c r="A130" s="675" t="s">
        <v>536</v>
      </c>
      <c r="B130" s="831"/>
      <c r="C130" s="831"/>
      <c r="D130" s="831"/>
      <c r="E130" s="831"/>
      <c r="F130" s="831"/>
      <c r="G130" s="831"/>
      <c r="H130" s="831"/>
      <c r="I130" s="831"/>
      <c r="J130" s="831"/>
      <c r="K130" s="831"/>
      <c r="L130" s="831"/>
      <c r="M130" s="831"/>
      <c r="N130" s="831"/>
      <c r="O130" s="831"/>
      <c r="P130" s="831"/>
      <c r="Q130" s="831"/>
      <c r="R130" s="831"/>
      <c r="S130" s="831"/>
      <c r="T130" s="831"/>
      <c r="U130" s="831"/>
      <c r="V130" s="831"/>
      <c r="W130" s="831"/>
      <c r="X130" s="831"/>
      <c r="Y130" s="831"/>
      <c r="Z130" s="831"/>
      <c r="AA130" s="831"/>
      <c r="AB130" s="831"/>
      <c r="AC130" s="831"/>
      <c r="AD130" s="831"/>
      <c r="AE130" s="831"/>
      <c r="AF130" s="831"/>
      <c r="AG130" s="831"/>
      <c r="AH130" s="831"/>
      <c r="AI130" s="831"/>
      <c r="AJ130" s="832"/>
    </row>
    <row r="131" spans="1:36" ht="237" customHeight="1" thickBot="1">
      <c r="A131" s="835"/>
      <c r="B131" s="836"/>
      <c r="C131" s="9" t="s">
        <v>0</v>
      </c>
      <c r="D131" s="9" t="s">
        <v>1</v>
      </c>
      <c r="E131" s="9" t="s">
        <v>2</v>
      </c>
      <c r="F131" s="9" t="s">
        <v>3</v>
      </c>
      <c r="G131" s="9" t="s">
        <v>4</v>
      </c>
      <c r="H131" s="9" t="s">
        <v>5</v>
      </c>
      <c r="I131" s="496" t="s">
        <v>6</v>
      </c>
      <c r="J131" s="9" t="s">
        <v>370</v>
      </c>
      <c r="K131" s="9" t="s">
        <v>7</v>
      </c>
      <c r="L131" s="9" t="s">
        <v>8</v>
      </c>
      <c r="M131" s="9" t="s">
        <v>143</v>
      </c>
      <c r="N131" s="9" t="s">
        <v>10</v>
      </c>
      <c r="O131" s="9" t="s">
        <v>28</v>
      </c>
      <c r="P131" s="9" t="s">
        <v>12</v>
      </c>
      <c r="Q131" s="9" t="s">
        <v>13</v>
      </c>
      <c r="R131" s="9" t="s">
        <v>14</v>
      </c>
      <c r="S131" s="9" t="s">
        <v>15</v>
      </c>
      <c r="T131" s="9" t="s">
        <v>16</v>
      </c>
      <c r="U131" s="9" t="s">
        <v>17</v>
      </c>
      <c r="V131" s="9" t="s">
        <v>18</v>
      </c>
      <c r="W131" s="9" t="s">
        <v>19</v>
      </c>
      <c r="X131" s="9" t="s">
        <v>20</v>
      </c>
      <c r="Y131" s="9" t="s">
        <v>21</v>
      </c>
      <c r="Z131" s="9" t="s">
        <v>22</v>
      </c>
      <c r="AA131" s="9" t="s">
        <v>23</v>
      </c>
      <c r="AB131" s="9" t="s">
        <v>24</v>
      </c>
      <c r="AC131" s="9" t="s">
        <v>25</v>
      </c>
      <c r="AD131" s="9" t="s">
        <v>26</v>
      </c>
      <c r="AE131" s="9" t="s">
        <v>27</v>
      </c>
      <c r="AF131" s="9" t="s">
        <v>29</v>
      </c>
      <c r="AG131" s="9" t="s">
        <v>30</v>
      </c>
      <c r="AH131" s="9" t="s">
        <v>31</v>
      </c>
      <c r="AI131" s="9" t="s">
        <v>32</v>
      </c>
      <c r="AJ131" s="9" t="s">
        <v>33</v>
      </c>
    </row>
    <row r="132" spans="1:36" ht="15.75" customHeight="1" thickBot="1">
      <c r="A132" s="849" t="s">
        <v>320</v>
      </c>
      <c r="B132" s="850"/>
      <c r="C132" s="846"/>
      <c r="D132" s="846"/>
      <c r="E132" s="846"/>
      <c r="F132" s="846"/>
      <c r="G132" s="846"/>
      <c r="H132" s="846"/>
      <c r="I132" s="846"/>
      <c r="J132" s="846"/>
      <c r="K132" s="846"/>
      <c r="L132" s="846"/>
      <c r="M132" s="846"/>
      <c r="N132" s="846"/>
      <c r="O132" s="846"/>
      <c r="P132" s="846"/>
      <c r="Q132" s="846"/>
      <c r="R132" s="846"/>
      <c r="S132" s="846"/>
      <c r="T132" s="846"/>
      <c r="U132" s="846"/>
      <c r="V132" s="846"/>
      <c r="W132" s="846"/>
      <c r="X132" s="846"/>
      <c r="Y132" s="846"/>
      <c r="Z132" s="846"/>
      <c r="AA132" s="846"/>
      <c r="AB132" s="846"/>
      <c r="AC132" s="846"/>
      <c r="AD132" s="846"/>
      <c r="AE132" s="846"/>
      <c r="AF132" s="846"/>
      <c r="AG132" s="846"/>
      <c r="AH132" s="846"/>
      <c r="AI132" s="846"/>
      <c r="AJ132" s="851"/>
    </row>
    <row r="133" spans="1:36" ht="15.75" customHeight="1">
      <c r="A133" s="837" t="s">
        <v>173</v>
      </c>
      <c r="B133" s="838"/>
      <c r="C133" s="80"/>
      <c r="D133" s="863" t="s">
        <v>189</v>
      </c>
      <c r="E133" s="863" t="s">
        <v>148</v>
      </c>
      <c r="F133" s="863">
        <v>1167</v>
      </c>
      <c r="G133" s="863" t="s">
        <v>190</v>
      </c>
      <c r="H133" s="871">
        <f>SUM(H139:H143)</f>
        <v>45548252</v>
      </c>
      <c r="I133" s="891">
        <f t="shared" ref="I133:J133" si="14">SUM(I139:I143)</f>
        <v>32565.648431228819</v>
      </c>
      <c r="J133" s="871">
        <f t="shared" si="14"/>
        <v>43789064</v>
      </c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</row>
    <row r="134" spans="1:36" ht="15.75" customHeight="1">
      <c r="A134" s="837" t="s">
        <v>185</v>
      </c>
      <c r="B134" s="908"/>
      <c r="C134" s="120"/>
      <c r="D134" s="518"/>
      <c r="E134" s="518"/>
      <c r="F134" s="518"/>
      <c r="G134" s="518"/>
      <c r="H134" s="872"/>
      <c r="I134" s="892"/>
      <c r="J134" s="872"/>
      <c r="K134" s="121"/>
      <c r="L134" s="199">
        <v>67558.22</v>
      </c>
      <c r="M134" s="121"/>
      <c r="N134" s="199">
        <v>0</v>
      </c>
      <c r="O134" s="199">
        <v>0</v>
      </c>
      <c r="P134" s="199">
        <v>0</v>
      </c>
      <c r="Q134" s="199">
        <v>1151575748</v>
      </c>
      <c r="R134" s="199">
        <v>0</v>
      </c>
      <c r="S134" s="199">
        <v>0</v>
      </c>
      <c r="T134" s="199">
        <v>56753485</v>
      </c>
      <c r="U134" s="199">
        <v>1277948</v>
      </c>
      <c r="V134" s="199">
        <v>0</v>
      </c>
      <c r="W134" s="199">
        <v>0</v>
      </c>
      <c r="X134" s="199">
        <v>166480854.7423889</v>
      </c>
      <c r="Y134" s="199">
        <v>19992.390647138967</v>
      </c>
      <c r="Z134" s="199">
        <v>33013477.792106837</v>
      </c>
      <c r="AA134" s="199">
        <v>31507924.34072331</v>
      </c>
      <c r="AB134" s="199">
        <v>5142985.6245076545</v>
      </c>
      <c r="AC134" s="199"/>
      <c r="AD134" s="199">
        <v>1222620510.5927205</v>
      </c>
      <c r="AE134" s="199">
        <v>0</v>
      </c>
      <c r="AF134" s="199">
        <v>12862816.640000001</v>
      </c>
      <c r="AG134" s="199">
        <v>0</v>
      </c>
      <c r="AH134" s="199"/>
      <c r="AI134" s="199"/>
      <c r="AJ134" s="424">
        <f>SUM(K134:AI134)</f>
        <v>2681323301.3430943</v>
      </c>
    </row>
    <row r="135" spans="1:36" ht="15.75" customHeight="1">
      <c r="A135" s="837" t="s">
        <v>155</v>
      </c>
      <c r="B135" s="838"/>
      <c r="C135" s="96"/>
      <c r="D135" s="518"/>
      <c r="E135" s="518"/>
      <c r="F135" s="518"/>
      <c r="G135" s="518"/>
      <c r="H135" s="872"/>
      <c r="I135" s="892"/>
      <c r="J135" s="872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96"/>
    </row>
    <row r="136" spans="1:36" ht="15.75" customHeight="1">
      <c r="A136" s="837" t="s">
        <v>167</v>
      </c>
      <c r="B136" s="838"/>
      <c r="C136" s="96"/>
      <c r="D136" s="518"/>
      <c r="E136" s="518"/>
      <c r="F136" s="518"/>
      <c r="G136" s="518"/>
      <c r="H136" s="872"/>
      <c r="I136" s="892"/>
      <c r="J136" s="872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96"/>
    </row>
    <row r="137" spans="1:36" ht="15.75" customHeight="1" thickBot="1">
      <c r="A137" s="877" t="s">
        <v>186</v>
      </c>
      <c r="B137" s="878"/>
      <c r="C137" s="119"/>
      <c r="D137" s="906"/>
      <c r="E137" s="906"/>
      <c r="F137" s="906"/>
      <c r="G137" s="906"/>
      <c r="H137" s="873"/>
      <c r="I137" s="893"/>
      <c r="J137" s="873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</row>
    <row r="138" spans="1:36" ht="15.75" customHeight="1" thickBot="1">
      <c r="A138" s="649" t="s">
        <v>316</v>
      </c>
      <c r="B138" s="850"/>
      <c r="C138" s="850"/>
      <c r="D138" s="850"/>
      <c r="E138" s="850"/>
      <c r="F138" s="850"/>
      <c r="G138" s="850"/>
      <c r="H138" s="850"/>
      <c r="I138" s="850"/>
      <c r="J138" s="850"/>
      <c r="K138" s="850"/>
      <c r="L138" s="850"/>
      <c r="M138" s="850"/>
      <c r="N138" s="850"/>
      <c r="O138" s="850"/>
      <c r="P138" s="850"/>
      <c r="Q138" s="850"/>
      <c r="R138" s="850"/>
      <c r="S138" s="850"/>
      <c r="T138" s="850"/>
      <c r="U138" s="850"/>
      <c r="V138" s="850"/>
      <c r="W138" s="850"/>
      <c r="X138" s="850"/>
      <c r="Y138" s="850"/>
      <c r="Z138" s="850"/>
      <c r="AA138" s="850"/>
      <c r="AB138" s="850"/>
      <c r="AC138" s="850"/>
      <c r="AD138" s="850"/>
      <c r="AE138" s="850"/>
      <c r="AF138" s="850"/>
      <c r="AG138" s="850"/>
      <c r="AH138" s="850"/>
      <c r="AI138" s="850"/>
      <c r="AJ138" s="876"/>
    </row>
    <row r="139" spans="1:36" ht="15.75" customHeight="1">
      <c r="A139" s="895" t="s">
        <v>187</v>
      </c>
      <c r="B139" s="272" t="s">
        <v>173</v>
      </c>
      <c r="C139" s="272"/>
      <c r="D139" s="272"/>
      <c r="E139" s="272"/>
      <c r="F139" s="272"/>
      <c r="G139" s="272"/>
      <c r="H139" s="272"/>
      <c r="I139" s="272"/>
      <c r="J139" s="273">
        <f>'[1]2.1_Recon_Crude Lifting'!$H$79</f>
        <v>21872703</v>
      </c>
      <c r="K139" s="272"/>
      <c r="L139" s="250"/>
      <c r="M139" s="25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1"/>
    </row>
    <row r="140" spans="1:36" ht="15.75" customHeight="1">
      <c r="A140" s="724"/>
      <c r="B140" s="525" t="s">
        <v>188</v>
      </c>
      <c r="C140" s="529"/>
      <c r="D140" s="525" t="s">
        <v>189</v>
      </c>
      <c r="E140" s="525" t="s">
        <v>148</v>
      </c>
      <c r="F140" s="605">
        <v>1167</v>
      </c>
      <c r="G140" s="525" t="s">
        <v>190</v>
      </c>
      <c r="H140" s="263">
        <f>0.55*'[1]3.1_Recon_Fis_Prod_NUPRC+Coy'!$F$84</f>
        <v>25051538.600000001</v>
      </c>
      <c r="I140" s="491">
        <f>0.55*'[1]Recon_Gas Production '!$F$97</f>
        <v>17911.10663717585</v>
      </c>
      <c r="J140" s="399">
        <f>'[1]2.1_Recon_Crude Lifting'!$H$113</f>
        <v>14139066</v>
      </c>
      <c r="K140" s="125"/>
      <c r="L140" s="197">
        <v>67558.22</v>
      </c>
      <c r="M140" s="125"/>
      <c r="N140" s="158">
        <v>0</v>
      </c>
      <c r="O140" s="158">
        <v>0</v>
      </c>
      <c r="P140" s="158">
        <v>0</v>
      </c>
      <c r="Q140" s="158">
        <v>1151575748</v>
      </c>
      <c r="R140" s="158">
        <v>0</v>
      </c>
      <c r="S140" s="158">
        <v>0</v>
      </c>
      <c r="T140" s="158">
        <v>56753485</v>
      </c>
      <c r="U140" s="158">
        <v>1277948</v>
      </c>
      <c r="V140" s="158">
        <v>0</v>
      </c>
      <c r="W140" s="158">
        <v>0</v>
      </c>
      <c r="X140" s="158">
        <v>166480854.7423889</v>
      </c>
      <c r="Y140" s="158">
        <v>19992.390647138967</v>
      </c>
      <c r="Z140" s="158">
        <v>33013477.792106837</v>
      </c>
      <c r="AA140" s="158">
        <v>31507924.34072331</v>
      </c>
      <c r="AB140" s="158">
        <v>5142985.6245076545</v>
      </c>
      <c r="AC140" s="158"/>
      <c r="AD140" s="158">
        <v>1222620510.5927205</v>
      </c>
      <c r="AE140" s="158">
        <v>0</v>
      </c>
      <c r="AF140" s="158">
        <v>12862816.640000001</v>
      </c>
      <c r="AG140" s="158">
        <v>0</v>
      </c>
      <c r="AH140" s="158"/>
      <c r="AI140" s="158"/>
      <c r="AJ140" s="424">
        <f>SUM(K140:AI140)</f>
        <v>2681323301.3430943</v>
      </c>
    </row>
    <row r="141" spans="1:36" ht="15.75" customHeight="1">
      <c r="A141" s="724"/>
      <c r="B141" s="569"/>
      <c r="C141" s="569"/>
      <c r="D141" s="569"/>
      <c r="E141" s="569"/>
      <c r="F141" s="569"/>
      <c r="G141" s="569"/>
      <c r="H141" s="258">
        <f>0.2*'[1]3.1_Recon_Fis_Prod_NUPRC+Coy'!$F$84</f>
        <v>9109650.4000000004</v>
      </c>
      <c r="I141" s="488">
        <f>0.2*'[1]Recon_Gas Production '!$F$97</f>
        <v>6513.1296862457639</v>
      </c>
      <c r="J141" s="400">
        <f>'[1]2.1_Recon_Crude Lifting'!$H$35</f>
        <v>4827380</v>
      </c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</row>
    <row r="142" spans="1:36" ht="15.75" customHeight="1">
      <c r="A142" s="724"/>
      <c r="B142" s="569"/>
      <c r="C142" s="569"/>
      <c r="D142" s="569"/>
      <c r="E142" s="569"/>
      <c r="F142" s="569"/>
      <c r="G142" s="569"/>
      <c r="H142" s="258">
        <f>0.125*'[1]3.1_Recon_Fis_Prod_NUPRC+Coy'!$F$84</f>
        <v>5693531.5</v>
      </c>
      <c r="I142" s="488">
        <f>0.125*'[1]Recon_Gas Production '!$F$97</f>
        <v>4070.706053903602</v>
      </c>
      <c r="J142" s="400">
        <f>'[1]2.1_Recon_Crude Lifting'!$H$54</f>
        <v>2949915</v>
      </c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</row>
    <row r="143" spans="1:36" ht="15.75" customHeight="1">
      <c r="A143" s="886"/>
      <c r="B143" s="629"/>
      <c r="C143" s="629"/>
      <c r="D143" s="629"/>
      <c r="E143" s="629"/>
      <c r="F143" s="629"/>
      <c r="G143" s="629"/>
      <c r="H143" s="260">
        <f>0.125*'[1]3.1_Recon_Fis_Prod_NUPRC+Coy'!$F$84</f>
        <v>5693531.5</v>
      </c>
      <c r="I143" s="489">
        <f>0.125*'[1]Recon_Gas Production '!$F$97</f>
        <v>4070.706053903602</v>
      </c>
      <c r="J143" s="401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</row>
    <row r="144" spans="1:36" ht="15.75" customHeight="1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</row>
    <row r="145" spans="1:36" ht="29.25" customHeight="1">
      <c r="A145" s="675" t="s">
        <v>537</v>
      </c>
      <c r="B145" s="831"/>
      <c r="C145" s="831"/>
      <c r="D145" s="831"/>
      <c r="E145" s="831"/>
      <c r="F145" s="831"/>
      <c r="G145" s="831"/>
      <c r="H145" s="831"/>
      <c r="I145" s="831"/>
      <c r="J145" s="831"/>
      <c r="K145" s="831"/>
      <c r="L145" s="831"/>
      <c r="M145" s="831"/>
      <c r="N145" s="831"/>
      <c r="O145" s="831"/>
      <c r="P145" s="831"/>
      <c r="Q145" s="831"/>
      <c r="R145" s="831"/>
      <c r="S145" s="831"/>
      <c r="T145" s="831"/>
      <c r="U145" s="831"/>
      <c r="V145" s="831"/>
      <c r="W145" s="831"/>
      <c r="X145" s="831"/>
      <c r="Y145" s="831"/>
      <c r="Z145" s="831"/>
      <c r="AA145" s="831"/>
      <c r="AB145" s="831"/>
      <c r="AC145" s="831"/>
      <c r="AD145" s="831"/>
      <c r="AE145" s="831"/>
      <c r="AF145" s="831"/>
      <c r="AG145" s="831"/>
      <c r="AH145" s="831"/>
      <c r="AI145" s="831"/>
      <c r="AJ145" s="832"/>
    </row>
    <row r="146" spans="1:36" ht="237.75" customHeight="1" thickBot="1">
      <c r="A146" s="835"/>
      <c r="B146" s="836"/>
      <c r="C146" s="9" t="s">
        <v>0</v>
      </c>
      <c r="D146" s="9" t="s">
        <v>1</v>
      </c>
      <c r="E146" s="9" t="s">
        <v>2</v>
      </c>
      <c r="F146" s="9" t="s">
        <v>3</v>
      </c>
      <c r="G146" s="9" t="s">
        <v>4</v>
      </c>
      <c r="H146" s="9" t="s">
        <v>5</v>
      </c>
      <c r="I146" s="496" t="s">
        <v>6</v>
      </c>
      <c r="J146" s="9" t="s">
        <v>370</v>
      </c>
      <c r="K146" s="9" t="s">
        <v>7</v>
      </c>
      <c r="L146" s="9" t="s">
        <v>8</v>
      </c>
      <c r="M146" s="9" t="s">
        <v>143</v>
      </c>
      <c r="N146" s="9" t="s">
        <v>10</v>
      </c>
      <c r="O146" s="9" t="s">
        <v>28</v>
      </c>
      <c r="P146" s="9" t="s">
        <v>12</v>
      </c>
      <c r="Q146" s="9" t="s">
        <v>13</v>
      </c>
      <c r="R146" s="9" t="s">
        <v>14</v>
      </c>
      <c r="S146" s="9" t="s">
        <v>15</v>
      </c>
      <c r="T146" s="9" t="s">
        <v>16</v>
      </c>
      <c r="U146" s="9" t="s">
        <v>17</v>
      </c>
      <c r="V146" s="9" t="s">
        <v>18</v>
      </c>
      <c r="W146" s="9" t="s">
        <v>19</v>
      </c>
      <c r="X146" s="9" t="s">
        <v>20</v>
      </c>
      <c r="Y146" s="9" t="s">
        <v>21</v>
      </c>
      <c r="Z146" s="9" t="s">
        <v>22</v>
      </c>
      <c r="AA146" s="9" t="s">
        <v>23</v>
      </c>
      <c r="AB146" s="9" t="s">
        <v>24</v>
      </c>
      <c r="AC146" s="9" t="s">
        <v>25</v>
      </c>
      <c r="AD146" s="9" t="s">
        <v>26</v>
      </c>
      <c r="AE146" s="9" t="s">
        <v>27</v>
      </c>
      <c r="AF146" s="9" t="s">
        <v>29</v>
      </c>
      <c r="AG146" s="9" t="s">
        <v>30</v>
      </c>
      <c r="AH146" s="9" t="s">
        <v>31</v>
      </c>
      <c r="AI146" s="9" t="s">
        <v>32</v>
      </c>
      <c r="AJ146" s="9" t="s">
        <v>33</v>
      </c>
    </row>
    <row r="147" spans="1:36" ht="15.75" customHeight="1" thickBot="1">
      <c r="A147" s="849" t="s">
        <v>320</v>
      </c>
      <c r="B147" s="850"/>
      <c r="C147" s="846"/>
      <c r="D147" s="846"/>
      <c r="E147" s="846"/>
      <c r="F147" s="846"/>
      <c r="G147" s="846"/>
      <c r="H147" s="846"/>
      <c r="I147" s="846"/>
      <c r="J147" s="846"/>
      <c r="K147" s="846"/>
      <c r="L147" s="846"/>
      <c r="M147" s="846"/>
      <c r="N147" s="846"/>
      <c r="O147" s="846"/>
      <c r="P147" s="846"/>
      <c r="Q147" s="846"/>
      <c r="R147" s="846"/>
      <c r="S147" s="846"/>
      <c r="T147" s="846"/>
      <c r="U147" s="846"/>
      <c r="V147" s="846"/>
      <c r="W147" s="846"/>
      <c r="X147" s="846"/>
      <c r="Y147" s="846"/>
      <c r="Z147" s="846"/>
      <c r="AA147" s="846"/>
      <c r="AB147" s="846"/>
      <c r="AC147" s="846"/>
      <c r="AD147" s="846"/>
      <c r="AE147" s="846"/>
      <c r="AF147" s="846"/>
      <c r="AG147" s="846"/>
      <c r="AH147" s="846"/>
      <c r="AI147" s="846"/>
      <c r="AJ147" s="851"/>
    </row>
    <row r="148" spans="1:36" ht="15.75" customHeight="1">
      <c r="A148" s="837" t="s">
        <v>415</v>
      </c>
      <c r="B148" s="838"/>
      <c r="C148" s="80"/>
      <c r="D148" s="863" t="s">
        <v>133</v>
      </c>
      <c r="E148" s="863" t="s">
        <v>148</v>
      </c>
      <c r="F148" s="841">
        <v>30</v>
      </c>
      <c r="G148" s="841" t="s">
        <v>196</v>
      </c>
      <c r="H148" s="871">
        <f>SUM(H153:H157)</f>
        <v>3139918</v>
      </c>
      <c r="I148" s="891">
        <f t="shared" ref="I148:J148" si="15">SUM(I153:I157)</f>
        <v>149.83607385567208</v>
      </c>
      <c r="J148" s="871">
        <f t="shared" si="15"/>
        <v>2289534</v>
      </c>
      <c r="K148" s="97"/>
      <c r="L148" s="97"/>
      <c r="M148" s="97"/>
      <c r="N148" s="193">
        <v>27864485</v>
      </c>
      <c r="O148" s="193" t="s">
        <v>387</v>
      </c>
      <c r="P148" s="193" t="s">
        <v>387</v>
      </c>
      <c r="Q148" s="193" t="s">
        <v>387</v>
      </c>
      <c r="R148" s="193" t="s">
        <v>387</v>
      </c>
      <c r="S148" s="193" t="s">
        <v>387</v>
      </c>
      <c r="T148" s="193" t="s">
        <v>387</v>
      </c>
      <c r="U148" s="193">
        <v>966</v>
      </c>
      <c r="V148" s="193" t="s">
        <v>387</v>
      </c>
      <c r="W148" s="193" t="s">
        <v>387</v>
      </c>
      <c r="X148" s="193">
        <v>44636</v>
      </c>
      <c r="Y148" s="193" t="s">
        <v>387</v>
      </c>
      <c r="Z148" s="193">
        <v>112675</v>
      </c>
      <c r="AA148" s="193">
        <v>2544220</v>
      </c>
      <c r="AB148" s="195" t="s">
        <v>387</v>
      </c>
      <c r="AC148" s="194"/>
      <c r="AD148" s="193">
        <v>244175</v>
      </c>
      <c r="AE148" s="193" t="s">
        <v>387</v>
      </c>
      <c r="AF148" s="193">
        <v>8618</v>
      </c>
      <c r="AG148" s="195" t="s">
        <v>387</v>
      </c>
      <c r="AH148" s="194"/>
      <c r="AI148" s="193"/>
      <c r="AJ148" s="424">
        <f>SUM(K148:AI148)</f>
        <v>30819775</v>
      </c>
    </row>
    <row r="149" spans="1:36" ht="15.75" customHeight="1">
      <c r="A149" s="837" t="s">
        <v>192</v>
      </c>
      <c r="B149" s="838"/>
      <c r="C149" s="96"/>
      <c r="D149" s="518"/>
      <c r="E149" s="518"/>
      <c r="F149" s="614"/>
      <c r="G149" s="614"/>
      <c r="H149" s="872"/>
      <c r="I149" s="892"/>
      <c r="J149" s="872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96"/>
    </row>
    <row r="150" spans="1:36" ht="15.75" customHeight="1">
      <c r="A150" s="837" t="s">
        <v>193</v>
      </c>
      <c r="B150" s="838"/>
      <c r="C150" s="96"/>
      <c r="D150" s="518"/>
      <c r="E150" s="518"/>
      <c r="F150" s="614"/>
      <c r="G150" s="614"/>
      <c r="H150" s="872"/>
      <c r="I150" s="892"/>
      <c r="J150" s="872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96"/>
    </row>
    <row r="151" spans="1:36" ht="15.75" customHeight="1" thickBot="1">
      <c r="A151" s="877" t="s">
        <v>194</v>
      </c>
      <c r="B151" s="878"/>
      <c r="C151" s="119"/>
      <c r="D151" s="906"/>
      <c r="E151" s="906"/>
      <c r="F151" s="840"/>
      <c r="G151" s="840"/>
      <c r="H151" s="873"/>
      <c r="I151" s="893"/>
      <c r="J151" s="873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</row>
    <row r="152" spans="1:36" ht="15.75" customHeight="1" thickBot="1">
      <c r="A152" s="845" t="s">
        <v>316</v>
      </c>
      <c r="B152" s="846"/>
      <c r="C152" s="846"/>
      <c r="D152" s="846"/>
      <c r="E152" s="846"/>
      <c r="F152" s="846"/>
      <c r="G152" s="846"/>
      <c r="H152" s="846"/>
      <c r="I152" s="846"/>
      <c r="J152" s="846"/>
      <c r="K152" s="846"/>
      <c r="L152" s="846"/>
      <c r="M152" s="846"/>
      <c r="N152" s="846"/>
      <c r="O152" s="846"/>
      <c r="P152" s="846"/>
      <c r="Q152" s="846"/>
      <c r="R152" s="846"/>
      <c r="S152" s="846"/>
      <c r="T152" s="846"/>
      <c r="U152" s="846"/>
      <c r="V152" s="846"/>
      <c r="W152" s="846"/>
      <c r="X152" s="846"/>
      <c r="Y152" s="846"/>
      <c r="Z152" s="846"/>
      <c r="AA152" s="846"/>
      <c r="AB152" s="846"/>
      <c r="AC152" s="846"/>
      <c r="AD152" s="846"/>
      <c r="AE152" s="846"/>
      <c r="AF152" s="846"/>
      <c r="AG152" s="846"/>
      <c r="AH152" s="846"/>
      <c r="AI152" s="846"/>
      <c r="AJ152" s="851"/>
    </row>
    <row r="153" spans="1:36" ht="38.25" customHeight="1">
      <c r="A153" s="885" t="s">
        <v>195</v>
      </c>
      <c r="B153" s="65" t="s">
        <v>426</v>
      </c>
      <c r="C153" s="414"/>
      <c r="D153" s="593" t="s">
        <v>133</v>
      </c>
      <c r="E153" s="593" t="s">
        <v>148</v>
      </c>
      <c r="F153" s="593">
        <v>30</v>
      </c>
      <c r="G153" s="593" t="s">
        <v>196</v>
      </c>
      <c r="H153" s="194">
        <f>0.51*'[1]3.1_Recon_Fis_Prod_NUPRC+Coy'!$F$79</f>
        <v>1601358.18</v>
      </c>
      <c r="I153" s="492">
        <f>0.51*'[1]Recon_Gas Production '!$F$91</f>
        <v>76.416397666392768</v>
      </c>
      <c r="J153" s="193">
        <f>0.51*'[1]2.1_Recon_Crude Lifting'!$H$109</f>
        <v>1167662.3400000001</v>
      </c>
      <c r="K153" s="79"/>
      <c r="L153" s="79"/>
      <c r="M153" s="79"/>
      <c r="N153" s="193">
        <v>27864485</v>
      </c>
      <c r="O153" s="193" t="s">
        <v>387</v>
      </c>
      <c r="P153" s="193" t="s">
        <v>387</v>
      </c>
      <c r="Q153" s="193" t="s">
        <v>387</v>
      </c>
      <c r="R153" s="193" t="s">
        <v>387</v>
      </c>
      <c r="S153" s="193" t="s">
        <v>387</v>
      </c>
      <c r="T153" s="193" t="s">
        <v>387</v>
      </c>
      <c r="U153" s="193">
        <v>966</v>
      </c>
      <c r="V153" s="193" t="s">
        <v>387</v>
      </c>
      <c r="W153" s="193" t="s">
        <v>387</v>
      </c>
      <c r="X153" s="193">
        <v>44636</v>
      </c>
      <c r="Y153" s="193" t="s">
        <v>387</v>
      </c>
      <c r="Z153" s="193">
        <v>112675</v>
      </c>
      <c r="AA153" s="193">
        <v>2544220</v>
      </c>
      <c r="AB153" s="195" t="s">
        <v>387</v>
      </c>
      <c r="AC153" s="194"/>
      <c r="AD153" s="193">
        <v>244175</v>
      </c>
      <c r="AE153" s="193" t="s">
        <v>387</v>
      </c>
      <c r="AF153" s="193">
        <v>8618</v>
      </c>
      <c r="AG153" s="195" t="s">
        <v>387</v>
      </c>
      <c r="AH153" s="194"/>
      <c r="AI153" s="193"/>
      <c r="AJ153" s="424">
        <f>SUM(K153:AI153)</f>
        <v>30819775</v>
      </c>
    </row>
    <row r="154" spans="1:36" ht="15.75" customHeight="1">
      <c r="A154" s="724"/>
      <c r="B154" s="96" t="s">
        <v>388</v>
      </c>
      <c r="C154" s="415"/>
      <c r="D154" s="593"/>
      <c r="E154" s="593"/>
      <c r="F154" s="593"/>
      <c r="G154" s="593"/>
      <c r="H154" s="416">
        <f>0.24*'[1]3.1_Recon_Fis_Prod_NUPRC+Coy'!$F$79</f>
        <v>753580.32</v>
      </c>
      <c r="I154" s="221">
        <f>0.24*'[1]Recon_Gas Production '!$F$91</f>
        <v>35.960657725361301</v>
      </c>
      <c r="J154" s="218">
        <f>0.24*'[1]2.1_Recon_Crude Lifting'!$H$109</f>
        <v>549488.16</v>
      </c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</row>
    <row r="155" spans="1:36" ht="15.75" customHeight="1">
      <c r="A155" s="724"/>
      <c r="B155" s="96" t="s">
        <v>389</v>
      </c>
      <c r="C155" s="415"/>
      <c r="D155" s="593"/>
      <c r="E155" s="593"/>
      <c r="F155" s="593"/>
      <c r="G155" s="593"/>
      <c r="H155" s="416">
        <f>0.15*'[1]3.1_Recon_Fis_Prod_NUPRC+Coy'!$F$79</f>
        <v>470987.7</v>
      </c>
      <c r="I155" s="221">
        <f>0.15*'[1]Recon_Gas Production '!$F$91</f>
        <v>22.475411078350813</v>
      </c>
      <c r="J155" s="218">
        <f>0.15*'[1]2.1_Recon_Crude Lifting'!$H$109</f>
        <v>343430.1</v>
      </c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</row>
    <row r="156" spans="1:36" ht="15.75" customHeight="1">
      <c r="A156" s="724"/>
      <c r="B156" s="96" t="s">
        <v>390</v>
      </c>
      <c r="C156" s="415"/>
      <c r="D156" s="593"/>
      <c r="E156" s="593"/>
      <c r="F156" s="593"/>
      <c r="G156" s="593"/>
      <c r="H156" s="417">
        <f>0.1*'[1]3.1_Recon_Fis_Prod_NUPRC+Coy'!$F$79</f>
        <v>313991.8</v>
      </c>
      <c r="I156" s="221">
        <f>0.1*'[1]Recon_Gas Production '!$F$91</f>
        <v>14.983607385567209</v>
      </c>
      <c r="J156" s="218">
        <f>0.1*'[1]2.1_Recon_Crude Lifting'!$H$109</f>
        <v>228953.40000000002</v>
      </c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</row>
    <row r="157" spans="1:36" ht="15.75" customHeight="1">
      <c r="A157" s="886"/>
      <c r="B157" s="192"/>
      <c r="C157" s="111"/>
      <c r="D157" s="593"/>
      <c r="E157" s="593"/>
      <c r="F157" s="593"/>
      <c r="G157" s="593"/>
      <c r="H157" s="106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</row>
    <row r="158" spans="1:36" ht="29.25" customHeight="1">
      <c r="A158" s="675" t="s">
        <v>538</v>
      </c>
      <c r="B158" s="831"/>
      <c r="C158" s="831"/>
      <c r="D158" s="855"/>
      <c r="E158" s="855"/>
      <c r="F158" s="855"/>
      <c r="G158" s="855"/>
      <c r="H158" s="831"/>
      <c r="I158" s="831"/>
      <c r="J158" s="831"/>
      <c r="K158" s="831"/>
      <c r="L158" s="831"/>
      <c r="M158" s="831"/>
      <c r="N158" s="831"/>
      <c r="O158" s="831"/>
      <c r="P158" s="831"/>
      <c r="Q158" s="831"/>
      <c r="R158" s="831"/>
      <c r="S158" s="831"/>
      <c r="T158" s="831"/>
      <c r="U158" s="831"/>
      <c r="V158" s="831"/>
      <c r="W158" s="831"/>
      <c r="X158" s="831"/>
      <c r="Y158" s="831"/>
      <c r="Z158" s="831"/>
      <c r="AA158" s="831"/>
      <c r="AB158" s="831"/>
      <c r="AC158" s="831"/>
      <c r="AD158" s="831"/>
      <c r="AE158" s="831"/>
      <c r="AF158" s="831"/>
      <c r="AG158" s="831"/>
      <c r="AH158" s="831"/>
      <c r="AI158" s="831"/>
      <c r="AJ158" s="832"/>
    </row>
    <row r="159" spans="1:36" ht="237.75" customHeight="1" thickBot="1">
      <c r="A159" s="835"/>
      <c r="B159" s="836"/>
      <c r="C159" s="9" t="s">
        <v>0</v>
      </c>
      <c r="D159" s="9" t="s">
        <v>1</v>
      </c>
      <c r="E159" s="9" t="s">
        <v>2</v>
      </c>
      <c r="F159" s="9" t="s">
        <v>3</v>
      </c>
      <c r="G159" s="9" t="s">
        <v>4</v>
      </c>
      <c r="H159" s="9" t="s">
        <v>5</v>
      </c>
      <c r="I159" s="496" t="s">
        <v>6</v>
      </c>
      <c r="J159" s="9" t="s">
        <v>370</v>
      </c>
      <c r="K159" s="9" t="s">
        <v>7</v>
      </c>
      <c r="L159" s="9" t="s">
        <v>8</v>
      </c>
      <c r="M159" s="9" t="s">
        <v>143</v>
      </c>
      <c r="N159" s="9" t="s">
        <v>10</v>
      </c>
      <c r="O159" s="9" t="s">
        <v>28</v>
      </c>
      <c r="P159" s="9" t="s">
        <v>12</v>
      </c>
      <c r="Q159" s="9" t="s">
        <v>13</v>
      </c>
      <c r="R159" s="9" t="s">
        <v>14</v>
      </c>
      <c r="S159" s="9" t="s">
        <v>15</v>
      </c>
      <c r="T159" s="9" t="s">
        <v>16</v>
      </c>
      <c r="U159" s="9" t="s">
        <v>17</v>
      </c>
      <c r="V159" s="9" t="s">
        <v>18</v>
      </c>
      <c r="W159" s="9" t="s">
        <v>19</v>
      </c>
      <c r="X159" s="9" t="s">
        <v>20</v>
      </c>
      <c r="Y159" s="9" t="s">
        <v>21</v>
      </c>
      <c r="Z159" s="9" t="s">
        <v>22</v>
      </c>
      <c r="AA159" s="9" t="s">
        <v>23</v>
      </c>
      <c r="AB159" s="9" t="s">
        <v>24</v>
      </c>
      <c r="AC159" s="9" t="s">
        <v>25</v>
      </c>
      <c r="AD159" s="9" t="s">
        <v>26</v>
      </c>
      <c r="AE159" s="9" t="s">
        <v>27</v>
      </c>
      <c r="AF159" s="9" t="s">
        <v>29</v>
      </c>
      <c r="AG159" s="9" t="s">
        <v>30</v>
      </c>
      <c r="AH159" s="9" t="s">
        <v>31</v>
      </c>
      <c r="AI159" s="9" t="s">
        <v>32</v>
      </c>
      <c r="AJ159" s="9" t="s">
        <v>33</v>
      </c>
    </row>
    <row r="160" spans="1:36" ht="15.75" customHeight="1" thickBot="1">
      <c r="A160" s="849" t="s">
        <v>320</v>
      </c>
      <c r="B160" s="850"/>
      <c r="C160" s="846"/>
      <c r="D160" s="846"/>
      <c r="E160" s="846"/>
      <c r="F160" s="846"/>
      <c r="G160" s="846"/>
      <c r="H160" s="846"/>
      <c r="I160" s="846"/>
      <c r="J160" s="846"/>
      <c r="K160" s="846"/>
      <c r="L160" s="846"/>
      <c r="M160" s="846"/>
      <c r="N160" s="846"/>
      <c r="O160" s="846"/>
      <c r="P160" s="846"/>
      <c r="Q160" s="846"/>
      <c r="R160" s="846"/>
      <c r="S160" s="846"/>
      <c r="T160" s="846"/>
      <c r="U160" s="846"/>
      <c r="V160" s="846"/>
      <c r="W160" s="846"/>
      <c r="X160" s="846"/>
      <c r="Y160" s="846"/>
      <c r="Z160" s="846"/>
      <c r="AA160" s="846"/>
      <c r="AB160" s="846"/>
      <c r="AC160" s="846"/>
      <c r="AD160" s="846"/>
      <c r="AE160" s="846"/>
      <c r="AF160" s="846"/>
      <c r="AG160" s="846"/>
      <c r="AH160" s="846"/>
      <c r="AI160" s="846"/>
      <c r="AJ160" s="851"/>
    </row>
    <row r="161" spans="1:36" ht="15.75" customHeight="1" thickBot="1">
      <c r="A161" s="837" t="s">
        <v>471</v>
      </c>
      <c r="B161" s="838"/>
      <c r="C161" s="80" t="s">
        <v>262</v>
      </c>
      <c r="D161" s="97"/>
      <c r="E161" s="97"/>
      <c r="F161" s="97"/>
      <c r="G161" s="363" t="s">
        <v>472</v>
      </c>
      <c r="H161" s="193">
        <f>H163</f>
        <v>182771</v>
      </c>
      <c r="I161" s="492">
        <f>I163</f>
        <v>124.18341400000001</v>
      </c>
      <c r="J161" s="193">
        <f>J163</f>
        <v>40000</v>
      </c>
      <c r="K161" s="97"/>
      <c r="L161" s="196">
        <v>654107</v>
      </c>
      <c r="M161" s="97"/>
      <c r="N161" s="193">
        <v>4801440</v>
      </c>
      <c r="O161" s="193">
        <v>0</v>
      </c>
      <c r="P161" s="193">
        <v>0</v>
      </c>
      <c r="Q161" s="193">
        <v>3087261</v>
      </c>
      <c r="R161" s="193">
        <v>0</v>
      </c>
      <c r="S161" s="193">
        <v>0</v>
      </c>
      <c r="T161" s="193">
        <v>0</v>
      </c>
      <c r="U161" s="193">
        <v>0</v>
      </c>
      <c r="V161" s="193">
        <v>0</v>
      </c>
      <c r="W161" s="193">
        <v>0</v>
      </c>
      <c r="X161" s="193">
        <v>2053258.8497646768</v>
      </c>
      <c r="Y161" s="193">
        <v>0</v>
      </c>
      <c r="Z161" s="193">
        <v>2501554.4819791927</v>
      </c>
      <c r="AA161" s="193">
        <v>1000000</v>
      </c>
      <c r="AB161" s="195">
        <v>0</v>
      </c>
      <c r="AC161" s="194"/>
      <c r="AD161" s="193">
        <v>0</v>
      </c>
      <c r="AE161" s="193">
        <v>0</v>
      </c>
      <c r="AF161" s="193">
        <v>0</v>
      </c>
      <c r="AG161" s="195">
        <v>0</v>
      </c>
      <c r="AH161" s="194"/>
      <c r="AI161" s="193"/>
      <c r="AJ161" s="424">
        <f>SUM(K161:AI161)</f>
        <v>14097621.33174387</v>
      </c>
    </row>
    <row r="162" spans="1:36" ht="15.75" customHeight="1" thickBot="1">
      <c r="A162" s="845" t="s">
        <v>316</v>
      </c>
      <c r="B162" s="846"/>
      <c r="C162" s="846"/>
      <c r="D162" s="846"/>
      <c r="E162" s="846"/>
      <c r="F162" s="846"/>
      <c r="G162" s="846"/>
      <c r="H162" s="846"/>
      <c r="I162" s="846"/>
      <c r="J162" s="846"/>
      <c r="K162" s="846"/>
      <c r="L162" s="846"/>
      <c r="M162" s="846"/>
      <c r="N162" s="846"/>
      <c r="O162" s="846"/>
      <c r="P162" s="846"/>
      <c r="Q162" s="846"/>
      <c r="R162" s="846"/>
      <c r="S162" s="846"/>
      <c r="T162" s="846"/>
      <c r="U162" s="846"/>
      <c r="V162" s="846"/>
      <c r="W162" s="846"/>
      <c r="X162" s="846"/>
      <c r="Y162" s="846"/>
      <c r="Z162" s="846"/>
      <c r="AA162" s="846"/>
      <c r="AB162" s="846"/>
      <c r="AC162" s="846"/>
      <c r="AD162" s="846"/>
      <c r="AE162" s="846"/>
      <c r="AF162" s="846"/>
      <c r="AG162" s="846"/>
      <c r="AH162" s="846"/>
      <c r="AI162" s="846"/>
      <c r="AJ162" s="851"/>
    </row>
    <row r="163" spans="1:36" ht="38.25" customHeight="1">
      <c r="A163" s="362" t="s">
        <v>260</v>
      </c>
      <c r="B163" s="65" t="s">
        <v>261</v>
      </c>
      <c r="C163" s="79" t="s">
        <v>262</v>
      </c>
      <c r="D163" s="26"/>
      <c r="E163" s="26"/>
      <c r="F163" s="26"/>
      <c r="G163" s="26" t="s">
        <v>472</v>
      </c>
      <c r="H163" s="197">
        <f>'[1]3.1_Recon_Fis_Prod_NUPRC+Coy'!$F$21</f>
        <v>182771</v>
      </c>
      <c r="I163" s="492">
        <f>'[1]Recon_Gas Production '!$F$30</f>
        <v>124.18341400000001</v>
      </c>
      <c r="J163" s="193">
        <f>'[1]2.1_Recon_Crude Lifting'!$H$21</f>
        <v>40000</v>
      </c>
      <c r="K163" s="79"/>
      <c r="L163" s="196">
        <v>654107</v>
      </c>
      <c r="M163" s="79"/>
      <c r="N163" s="193">
        <v>4801440</v>
      </c>
      <c r="O163" s="193">
        <v>0</v>
      </c>
      <c r="P163" s="193">
        <v>0</v>
      </c>
      <c r="Q163" s="193">
        <v>3087261</v>
      </c>
      <c r="R163" s="193">
        <v>0</v>
      </c>
      <c r="S163" s="193">
        <v>0</v>
      </c>
      <c r="T163" s="193">
        <v>0</v>
      </c>
      <c r="U163" s="193">
        <v>0</v>
      </c>
      <c r="V163" s="193">
        <v>0</v>
      </c>
      <c r="W163" s="193">
        <v>0</v>
      </c>
      <c r="X163" s="193">
        <v>2053258.8497646768</v>
      </c>
      <c r="Y163" s="193">
        <v>0</v>
      </c>
      <c r="Z163" s="193">
        <v>2501554.4819791927</v>
      </c>
      <c r="AA163" s="193">
        <v>1000000</v>
      </c>
      <c r="AB163" s="195">
        <v>0</v>
      </c>
      <c r="AC163" s="194"/>
      <c r="AD163" s="193">
        <v>0</v>
      </c>
      <c r="AE163" s="193">
        <v>0</v>
      </c>
      <c r="AF163" s="193">
        <v>0</v>
      </c>
      <c r="AG163" s="195">
        <v>0</v>
      </c>
      <c r="AH163" s="194"/>
      <c r="AI163" s="193"/>
      <c r="AJ163" s="424">
        <f>SUM(K163:AI163)</f>
        <v>14097621.33174387</v>
      </c>
    </row>
    <row r="164" spans="1:36" ht="29.25" customHeight="1">
      <c r="A164" s="675" t="s">
        <v>468</v>
      </c>
      <c r="B164" s="831"/>
      <c r="C164" s="855"/>
      <c r="D164" s="855"/>
      <c r="E164" s="855"/>
      <c r="F164" s="855"/>
      <c r="G164" s="855"/>
      <c r="H164" s="855"/>
      <c r="I164" s="831"/>
      <c r="J164" s="831"/>
      <c r="K164" s="831"/>
      <c r="L164" s="831"/>
      <c r="M164" s="831"/>
      <c r="N164" s="831"/>
      <c r="O164" s="831"/>
      <c r="P164" s="831"/>
      <c r="Q164" s="831"/>
      <c r="R164" s="831"/>
      <c r="S164" s="831"/>
      <c r="T164" s="831"/>
      <c r="U164" s="831"/>
      <c r="V164" s="831"/>
      <c r="W164" s="831"/>
      <c r="X164" s="831"/>
      <c r="Y164" s="831"/>
      <c r="Z164" s="831"/>
      <c r="AA164" s="831"/>
      <c r="AB164" s="831"/>
      <c r="AC164" s="831"/>
      <c r="AD164" s="831"/>
      <c r="AE164" s="831"/>
      <c r="AF164" s="831"/>
      <c r="AG164" s="831"/>
      <c r="AH164" s="831"/>
      <c r="AI164" s="831"/>
      <c r="AJ164" s="832"/>
    </row>
    <row r="165" spans="1:36" ht="237.75" customHeight="1" thickBot="1">
      <c r="A165" s="835"/>
      <c r="B165" s="836"/>
      <c r="C165" s="9" t="s">
        <v>0</v>
      </c>
      <c r="D165" s="9" t="s">
        <v>1</v>
      </c>
      <c r="E165" s="9" t="s">
        <v>2</v>
      </c>
      <c r="F165" s="9" t="s">
        <v>3</v>
      </c>
      <c r="G165" s="9" t="s">
        <v>4</v>
      </c>
      <c r="H165" s="9" t="s">
        <v>5</v>
      </c>
      <c r="I165" s="496" t="s">
        <v>6</v>
      </c>
      <c r="J165" s="9" t="s">
        <v>370</v>
      </c>
      <c r="K165" s="9" t="s">
        <v>7</v>
      </c>
      <c r="L165" s="9" t="s">
        <v>8</v>
      </c>
      <c r="M165" s="9" t="s">
        <v>143</v>
      </c>
      <c r="N165" s="9" t="s">
        <v>10</v>
      </c>
      <c r="O165" s="9" t="s">
        <v>28</v>
      </c>
      <c r="P165" s="9" t="s">
        <v>12</v>
      </c>
      <c r="Q165" s="9" t="s">
        <v>13</v>
      </c>
      <c r="R165" s="9" t="s">
        <v>14</v>
      </c>
      <c r="S165" s="9" t="s">
        <v>15</v>
      </c>
      <c r="T165" s="9" t="s">
        <v>16</v>
      </c>
      <c r="U165" s="9" t="s">
        <v>17</v>
      </c>
      <c r="V165" s="9" t="s">
        <v>18</v>
      </c>
      <c r="W165" s="9" t="s">
        <v>19</v>
      </c>
      <c r="X165" s="9" t="s">
        <v>20</v>
      </c>
      <c r="Y165" s="9" t="s">
        <v>21</v>
      </c>
      <c r="Z165" s="9" t="s">
        <v>22</v>
      </c>
      <c r="AA165" s="9" t="s">
        <v>23</v>
      </c>
      <c r="AB165" s="9" t="s">
        <v>24</v>
      </c>
      <c r="AC165" s="9" t="s">
        <v>25</v>
      </c>
      <c r="AD165" s="9" t="s">
        <v>26</v>
      </c>
      <c r="AE165" s="9" t="s">
        <v>27</v>
      </c>
      <c r="AF165" s="9" t="s">
        <v>29</v>
      </c>
      <c r="AG165" s="9" t="s">
        <v>30</v>
      </c>
      <c r="AH165" s="9" t="s">
        <v>31</v>
      </c>
      <c r="AI165" s="9" t="s">
        <v>32</v>
      </c>
      <c r="AJ165" s="9" t="s">
        <v>33</v>
      </c>
    </row>
    <row r="166" spans="1:36" ht="15.75" customHeight="1" thickBot="1">
      <c r="A166" s="849" t="s">
        <v>320</v>
      </c>
      <c r="B166" s="850"/>
      <c r="C166" s="846"/>
      <c r="D166" s="846"/>
      <c r="E166" s="846"/>
      <c r="F166" s="846"/>
      <c r="G166" s="846"/>
      <c r="H166" s="846"/>
      <c r="I166" s="846"/>
      <c r="J166" s="846"/>
      <c r="K166" s="846"/>
      <c r="L166" s="846"/>
      <c r="M166" s="846"/>
      <c r="N166" s="846"/>
      <c r="O166" s="846"/>
      <c r="P166" s="846"/>
      <c r="Q166" s="846"/>
      <c r="R166" s="846"/>
      <c r="S166" s="846"/>
      <c r="T166" s="846"/>
      <c r="U166" s="846"/>
      <c r="V166" s="846"/>
      <c r="W166" s="846"/>
      <c r="X166" s="846"/>
      <c r="Y166" s="846"/>
      <c r="Z166" s="846"/>
      <c r="AA166" s="846"/>
      <c r="AB166" s="846"/>
      <c r="AC166" s="846"/>
      <c r="AD166" s="846"/>
      <c r="AE166" s="846"/>
      <c r="AF166" s="846"/>
      <c r="AG166" s="846"/>
      <c r="AH166" s="846"/>
      <c r="AI166" s="846"/>
      <c r="AJ166" s="851"/>
    </row>
    <row r="167" spans="1:36" ht="15.75" customHeight="1" thickBot="1">
      <c r="A167" s="837" t="s">
        <v>473</v>
      </c>
      <c r="B167" s="838"/>
      <c r="C167" s="80"/>
      <c r="D167" s="97"/>
      <c r="E167" s="97"/>
      <c r="F167" s="97"/>
      <c r="G167" s="363" t="s">
        <v>249</v>
      </c>
      <c r="H167" s="193">
        <f>H169</f>
        <v>103373</v>
      </c>
      <c r="I167" s="492">
        <f>I169</f>
        <v>0</v>
      </c>
      <c r="J167" s="193">
        <f>J169</f>
        <v>197226</v>
      </c>
      <c r="K167" s="97"/>
      <c r="L167" s="97"/>
      <c r="M167" s="97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5"/>
      <c r="AC167" s="194"/>
      <c r="AD167" s="193"/>
      <c r="AE167" s="193"/>
      <c r="AF167" s="193"/>
      <c r="AG167" s="195"/>
      <c r="AH167" s="194"/>
      <c r="AI167" s="193"/>
      <c r="AJ167" s="424">
        <f>SUM(K167:AI167)</f>
        <v>0</v>
      </c>
    </row>
    <row r="168" spans="1:36" ht="15.75" customHeight="1" thickBot="1">
      <c r="A168" s="845" t="s">
        <v>316</v>
      </c>
      <c r="B168" s="846"/>
      <c r="C168" s="846"/>
      <c r="D168" s="846"/>
      <c r="E168" s="846"/>
      <c r="F168" s="846"/>
      <c r="G168" s="846"/>
      <c r="H168" s="846"/>
      <c r="I168" s="846"/>
      <c r="J168" s="846"/>
      <c r="K168" s="846"/>
      <c r="L168" s="846"/>
      <c r="M168" s="846"/>
      <c r="N168" s="846"/>
      <c r="O168" s="846"/>
      <c r="P168" s="846"/>
      <c r="Q168" s="846"/>
      <c r="R168" s="846"/>
      <c r="S168" s="846"/>
      <c r="T168" s="846"/>
      <c r="U168" s="846"/>
      <c r="V168" s="846"/>
      <c r="W168" s="846"/>
      <c r="X168" s="846"/>
      <c r="Y168" s="846"/>
      <c r="Z168" s="846"/>
      <c r="AA168" s="846"/>
      <c r="AB168" s="846"/>
      <c r="AC168" s="846"/>
      <c r="AD168" s="846"/>
      <c r="AE168" s="846"/>
      <c r="AF168" s="846"/>
      <c r="AG168" s="846"/>
      <c r="AH168" s="846"/>
      <c r="AI168" s="846"/>
      <c r="AJ168" s="851"/>
    </row>
    <row r="169" spans="1:36" ht="38.25" customHeight="1">
      <c r="A169" s="362" t="s">
        <v>474</v>
      </c>
      <c r="B169" s="65" t="s">
        <v>473</v>
      </c>
      <c r="C169" s="79"/>
      <c r="D169" s="26"/>
      <c r="E169" s="26"/>
      <c r="F169" s="26"/>
      <c r="G169" s="26" t="s">
        <v>249</v>
      </c>
      <c r="H169" s="193">
        <f>'[1]3.1_Recon_Fis_Prod_NUPRC+Coy'!$F$90</f>
        <v>103373</v>
      </c>
      <c r="I169" s="492"/>
      <c r="J169" s="193">
        <f>'[1]2.1_Recon_Crude Lifting'!$H$118</f>
        <v>197226</v>
      </c>
      <c r="K169" s="79"/>
      <c r="L169" s="79"/>
      <c r="M169" s="79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5"/>
      <c r="AC169" s="194"/>
      <c r="AD169" s="193"/>
      <c r="AE169" s="193"/>
      <c r="AF169" s="193"/>
      <c r="AG169" s="195"/>
      <c r="AH169" s="194"/>
      <c r="AI169" s="193"/>
      <c r="AJ169" s="424">
        <f>SUM(K169:AI169)</f>
        <v>0</v>
      </c>
    </row>
    <row r="170" spans="1:36" ht="29.25" customHeight="1">
      <c r="A170" s="675" t="s">
        <v>469</v>
      </c>
      <c r="B170" s="831"/>
      <c r="C170" s="855"/>
      <c r="D170" s="855"/>
      <c r="E170" s="855"/>
      <c r="F170" s="855"/>
      <c r="G170" s="855"/>
      <c r="H170" s="831"/>
      <c r="I170" s="831"/>
      <c r="J170" s="831"/>
      <c r="K170" s="831"/>
      <c r="L170" s="831"/>
      <c r="M170" s="831"/>
      <c r="N170" s="831"/>
      <c r="O170" s="831"/>
      <c r="P170" s="831"/>
      <c r="Q170" s="831"/>
      <c r="R170" s="831"/>
      <c r="S170" s="831"/>
      <c r="T170" s="831"/>
      <c r="U170" s="831"/>
      <c r="V170" s="831"/>
      <c r="W170" s="831"/>
      <c r="X170" s="831"/>
      <c r="Y170" s="831"/>
      <c r="Z170" s="831"/>
      <c r="AA170" s="831"/>
      <c r="AB170" s="831"/>
      <c r="AC170" s="831"/>
      <c r="AD170" s="831"/>
      <c r="AE170" s="831"/>
      <c r="AF170" s="831"/>
      <c r="AG170" s="831"/>
      <c r="AH170" s="831"/>
      <c r="AI170" s="831"/>
      <c r="AJ170" s="832"/>
    </row>
    <row r="171" spans="1:36" ht="237.75" customHeight="1" thickBot="1">
      <c r="A171" s="835"/>
      <c r="B171" s="836"/>
      <c r="C171" s="9" t="s">
        <v>0</v>
      </c>
      <c r="D171" s="9" t="s">
        <v>1</v>
      </c>
      <c r="E171" s="9" t="s">
        <v>2</v>
      </c>
      <c r="F171" s="9" t="s">
        <v>3</v>
      </c>
      <c r="G171" s="9" t="s">
        <v>4</v>
      </c>
      <c r="H171" s="9" t="s">
        <v>5</v>
      </c>
      <c r="I171" s="496" t="s">
        <v>6</v>
      </c>
      <c r="J171" s="9" t="s">
        <v>370</v>
      </c>
      <c r="K171" s="9" t="s">
        <v>7</v>
      </c>
      <c r="L171" s="9" t="s">
        <v>8</v>
      </c>
      <c r="M171" s="9" t="s">
        <v>143</v>
      </c>
      <c r="N171" s="9" t="s">
        <v>10</v>
      </c>
      <c r="O171" s="9" t="s">
        <v>28</v>
      </c>
      <c r="P171" s="9" t="s">
        <v>12</v>
      </c>
      <c r="Q171" s="9" t="s">
        <v>13</v>
      </c>
      <c r="R171" s="9" t="s">
        <v>14</v>
      </c>
      <c r="S171" s="9" t="s">
        <v>15</v>
      </c>
      <c r="T171" s="9" t="s">
        <v>16</v>
      </c>
      <c r="U171" s="9" t="s">
        <v>17</v>
      </c>
      <c r="V171" s="9" t="s">
        <v>18</v>
      </c>
      <c r="W171" s="9" t="s">
        <v>19</v>
      </c>
      <c r="X171" s="9" t="s">
        <v>20</v>
      </c>
      <c r="Y171" s="9" t="s">
        <v>21</v>
      </c>
      <c r="Z171" s="9" t="s">
        <v>22</v>
      </c>
      <c r="AA171" s="9" t="s">
        <v>23</v>
      </c>
      <c r="AB171" s="9" t="s">
        <v>24</v>
      </c>
      <c r="AC171" s="9" t="s">
        <v>25</v>
      </c>
      <c r="AD171" s="9" t="s">
        <v>26</v>
      </c>
      <c r="AE171" s="9" t="s">
        <v>27</v>
      </c>
      <c r="AF171" s="9" t="s">
        <v>29</v>
      </c>
      <c r="AG171" s="9" t="s">
        <v>30</v>
      </c>
      <c r="AH171" s="9" t="s">
        <v>31</v>
      </c>
      <c r="AI171" s="9" t="s">
        <v>32</v>
      </c>
      <c r="AJ171" s="9" t="s">
        <v>33</v>
      </c>
    </row>
    <row r="172" spans="1:36" ht="15.75" customHeight="1" thickBot="1">
      <c r="A172" s="849" t="s">
        <v>317</v>
      </c>
      <c r="B172" s="850"/>
      <c r="C172" s="846"/>
      <c r="D172" s="846"/>
      <c r="E172" s="846"/>
      <c r="F172" s="846"/>
      <c r="G172" s="846"/>
      <c r="H172" s="846"/>
      <c r="I172" s="846"/>
      <c r="J172" s="846"/>
      <c r="K172" s="846"/>
      <c r="L172" s="846"/>
      <c r="M172" s="846"/>
      <c r="N172" s="846"/>
      <c r="O172" s="846"/>
      <c r="P172" s="846"/>
      <c r="Q172" s="846"/>
      <c r="R172" s="846"/>
      <c r="S172" s="846"/>
      <c r="T172" s="846"/>
      <c r="U172" s="846"/>
      <c r="V172" s="846"/>
      <c r="W172" s="846"/>
      <c r="X172" s="846"/>
      <c r="Y172" s="846"/>
      <c r="Z172" s="846"/>
      <c r="AA172" s="846"/>
      <c r="AB172" s="846"/>
      <c r="AC172" s="846"/>
      <c r="AD172" s="846"/>
      <c r="AE172" s="846"/>
      <c r="AF172" s="846"/>
      <c r="AG172" s="846"/>
      <c r="AH172" s="846"/>
      <c r="AI172" s="846"/>
      <c r="AJ172" s="851"/>
    </row>
    <row r="173" spans="1:36" ht="15.75" customHeight="1" thickBot="1">
      <c r="A173" s="837" t="s">
        <v>475</v>
      </c>
      <c r="B173" s="838"/>
      <c r="C173" s="80"/>
      <c r="D173" s="97"/>
      <c r="E173" s="97"/>
      <c r="F173" s="97"/>
      <c r="G173" s="363" t="s">
        <v>369</v>
      </c>
      <c r="H173" s="193">
        <f>H175</f>
        <v>80260</v>
      </c>
      <c r="I173" s="492">
        <f>I175</f>
        <v>7478.23</v>
      </c>
      <c r="J173" s="193">
        <f>J175</f>
        <v>230000</v>
      </c>
      <c r="K173" s="97"/>
      <c r="L173" s="97"/>
      <c r="M173" s="97"/>
      <c r="N173" s="193">
        <v>0</v>
      </c>
      <c r="O173" s="193">
        <v>0</v>
      </c>
      <c r="P173" s="193">
        <v>0</v>
      </c>
      <c r="Q173" s="193">
        <v>37267.120000000003</v>
      </c>
      <c r="R173" s="193">
        <v>0</v>
      </c>
      <c r="S173" s="193">
        <v>0</v>
      </c>
      <c r="T173" s="193">
        <v>305028.28999999998</v>
      </c>
      <c r="U173" s="193">
        <v>0</v>
      </c>
      <c r="V173" s="193">
        <v>0</v>
      </c>
      <c r="W173" s="193">
        <v>0</v>
      </c>
      <c r="X173" s="193">
        <v>100000</v>
      </c>
      <c r="Y173" s="193">
        <v>0</v>
      </c>
      <c r="Z173" s="193">
        <v>242627.40232536537</v>
      </c>
      <c r="AA173" s="193">
        <v>0</v>
      </c>
      <c r="AB173" s="195">
        <v>29328.420116423087</v>
      </c>
      <c r="AC173" s="194"/>
      <c r="AD173" s="193">
        <v>0</v>
      </c>
      <c r="AE173" s="193">
        <v>0</v>
      </c>
      <c r="AF173" s="193">
        <v>0</v>
      </c>
      <c r="AG173" s="195">
        <v>0</v>
      </c>
      <c r="AH173" s="194"/>
      <c r="AI173" s="193"/>
      <c r="AJ173" s="424">
        <f>SUM(K173:AI173)</f>
        <v>714251.23244178842</v>
      </c>
    </row>
    <row r="174" spans="1:36" ht="15.75" customHeight="1" thickBot="1">
      <c r="A174" s="845" t="s">
        <v>316</v>
      </c>
      <c r="B174" s="846"/>
      <c r="C174" s="846"/>
      <c r="D174" s="846"/>
      <c r="E174" s="846"/>
      <c r="F174" s="846"/>
      <c r="G174" s="846"/>
      <c r="H174" s="846"/>
      <c r="I174" s="846"/>
      <c r="J174" s="846"/>
      <c r="K174" s="846"/>
      <c r="L174" s="846"/>
      <c r="M174" s="846"/>
      <c r="N174" s="846"/>
      <c r="O174" s="846"/>
      <c r="P174" s="846"/>
      <c r="Q174" s="846"/>
      <c r="R174" s="846"/>
      <c r="S174" s="846"/>
      <c r="T174" s="846"/>
      <c r="U174" s="846"/>
      <c r="V174" s="846"/>
      <c r="W174" s="846"/>
      <c r="X174" s="846"/>
      <c r="Y174" s="846"/>
      <c r="Z174" s="846"/>
      <c r="AA174" s="846"/>
      <c r="AB174" s="846"/>
      <c r="AC174" s="846"/>
      <c r="AD174" s="846"/>
      <c r="AE174" s="846"/>
      <c r="AF174" s="846"/>
      <c r="AG174" s="846"/>
      <c r="AH174" s="846"/>
      <c r="AI174" s="846"/>
      <c r="AJ174" s="851"/>
    </row>
    <row r="175" spans="1:36" ht="38.25" customHeight="1">
      <c r="A175" s="362" t="s">
        <v>207</v>
      </c>
      <c r="B175" s="65"/>
      <c r="C175" s="79"/>
      <c r="D175" s="26"/>
      <c r="E175" s="26"/>
      <c r="F175" s="26"/>
      <c r="G175" s="26" t="s">
        <v>369</v>
      </c>
      <c r="H175" s="193">
        <f>'[1]3.1_Recon_Fis_Prod_NUPRC+Coy'!$F$48</f>
        <v>80260</v>
      </c>
      <c r="I175" s="492">
        <f>'[1]Recon_Gas Production '!$F$66</f>
        <v>7478.23</v>
      </c>
      <c r="J175" s="193">
        <f>'[1]2.1_Recon_Crude Lifting'!$H$62</f>
        <v>230000</v>
      </c>
      <c r="K175" s="79"/>
      <c r="L175" s="79"/>
      <c r="M175" s="79"/>
      <c r="N175" s="193">
        <v>0</v>
      </c>
      <c r="O175" s="193">
        <v>0</v>
      </c>
      <c r="P175" s="193">
        <v>0</v>
      </c>
      <c r="Q175" s="193">
        <v>37267.120000000003</v>
      </c>
      <c r="R175" s="193">
        <v>0</v>
      </c>
      <c r="S175" s="193">
        <v>0</v>
      </c>
      <c r="T175" s="193">
        <v>305028.28999999998</v>
      </c>
      <c r="U175" s="193">
        <v>0</v>
      </c>
      <c r="V175" s="193">
        <v>0</v>
      </c>
      <c r="W175" s="193">
        <v>0</v>
      </c>
      <c r="X175" s="193">
        <v>100000</v>
      </c>
      <c r="Y175" s="193">
        <v>0</v>
      </c>
      <c r="Z175" s="193">
        <v>242627.40232536537</v>
      </c>
      <c r="AA175" s="193">
        <v>0</v>
      </c>
      <c r="AB175" s="195">
        <v>29328.420116423087</v>
      </c>
      <c r="AC175" s="194"/>
      <c r="AD175" s="193">
        <v>0</v>
      </c>
      <c r="AE175" s="193">
        <v>0</v>
      </c>
      <c r="AF175" s="193">
        <v>0</v>
      </c>
      <c r="AG175" s="195">
        <v>0</v>
      </c>
      <c r="AH175" s="194"/>
      <c r="AI175" s="193"/>
      <c r="AJ175" s="424">
        <f>SUM(K175:AI175)</f>
        <v>714251.23244178842</v>
      </c>
    </row>
    <row r="176" spans="1:36" ht="29.25" customHeight="1">
      <c r="A176" s="675" t="s">
        <v>470</v>
      </c>
      <c r="B176" s="831"/>
      <c r="C176" s="855"/>
      <c r="D176" s="855"/>
      <c r="E176" s="855"/>
      <c r="F176" s="855"/>
      <c r="G176" s="855"/>
      <c r="H176" s="831"/>
      <c r="I176" s="831"/>
      <c r="J176" s="831"/>
      <c r="K176" s="831"/>
      <c r="L176" s="831"/>
      <c r="M176" s="831"/>
      <c r="N176" s="831"/>
      <c r="O176" s="831"/>
      <c r="P176" s="831"/>
      <c r="Q176" s="831"/>
      <c r="R176" s="831"/>
      <c r="S176" s="831"/>
      <c r="T176" s="831"/>
      <c r="U176" s="831"/>
      <c r="V176" s="831"/>
      <c r="W176" s="831"/>
      <c r="X176" s="831"/>
      <c r="Y176" s="831"/>
      <c r="Z176" s="831"/>
      <c r="AA176" s="831"/>
      <c r="AB176" s="831"/>
      <c r="AC176" s="831"/>
      <c r="AD176" s="831"/>
      <c r="AE176" s="831"/>
      <c r="AF176" s="831"/>
      <c r="AG176" s="831"/>
      <c r="AH176" s="831"/>
      <c r="AI176" s="831"/>
      <c r="AJ176" s="832"/>
    </row>
    <row r="177" spans="1:36" ht="237.75" customHeight="1" thickBot="1">
      <c r="A177" s="835"/>
      <c r="B177" s="836"/>
      <c r="C177" s="9" t="s">
        <v>0</v>
      </c>
      <c r="D177" s="9" t="s">
        <v>1</v>
      </c>
      <c r="E177" s="9" t="s">
        <v>2</v>
      </c>
      <c r="F177" s="9" t="s">
        <v>3</v>
      </c>
      <c r="G177" s="9" t="s">
        <v>4</v>
      </c>
      <c r="H177" s="9" t="s">
        <v>5</v>
      </c>
      <c r="I177" s="496" t="s">
        <v>6</v>
      </c>
      <c r="J177" s="9" t="s">
        <v>370</v>
      </c>
      <c r="K177" s="9" t="s">
        <v>7</v>
      </c>
      <c r="L177" s="9" t="s">
        <v>8</v>
      </c>
      <c r="M177" s="9" t="s">
        <v>143</v>
      </c>
      <c r="N177" s="9" t="s">
        <v>10</v>
      </c>
      <c r="O177" s="9" t="s">
        <v>28</v>
      </c>
      <c r="P177" s="9" t="s">
        <v>12</v>
      </c>
      <c r="Q177" s="9" t="s">
        <v>13</v>
      </c>
      <c r="R177" s="9" t="s">
        <v>14</v>
      </c>
      <c r="S177" s="9" t="s">
        <v>15</v>
      </c>
      <c r="T177" s="9" t="s">
        <v>16</v>
      </c>
      <c r="U177" s="9" t="s">
        <v>17</v>
      </c>
      <c r="V177" s="9" t="s">
        <v>18</v>
      </c>
      <c r="W177" s="9" t="s">
        <v>19</v>
      </c>
      <c r="X177" s="9" t="s">
        <v>20</v>
      </c>
      <c r="Y177" s="9" t="s">
        <v>21</v>
      </c>
      <c r="Z177" s="9" t="s">
        <v>22</v>
      </c>
      <c r="AA177" s="9" t="s">
        <v>23</v>
      </c>
      <c r="AB177" s="9" t="s">
        <v>24</v>
      </c>
      <c r="AC177" s="9" t="s">
        <v>25</v>
      </c>
      <c r="AD177" s="9" t="s">
        <v>26</v>
      </c>
      <c r="AE177" s="9" t="s">
        <v>27</v>
      </c>
      <c r="AF177" s="9" t="s">
        <v>29</v>
      </c>
      <c r="AG177" s="9" t="s">
        <v>30</v>
      </c>
      <c r="AH177" s="9" t="s">
        <v>31</v>
      </c>
      <c r="AI177" s="9" t="s">
        <v>32</v>
      </c>
      <c r="AJ177" s="9" t="s">
        <v>33</v>
      </c>
    </row>
    <row r="178" spans="1:36" ht="15.75" customHeight="1" thickBot="1">
      <c r="A178" s="849" t="s">
        <v>320</v>
      </c>
      <c r="B178" s="850"/>
      <c r="C178" s="846"/>
      <c r="D178" s="846"/>
      <c r="E178" s="846"/>
      <c r="F178" s="846"/>
      <c r="G178" s="846"/>
      <c r="H178" s="846"/>
      <c r="I178" s="846"/>
      <c r="J178" s="846"/>
      <c r="K178" s="846"/>
      <c r="L178" s="846"/>
      <c r="M178" s="846"/>
      <c r="N178" s="846"/>
      <c r="O178" s="846"/>
      <c r="P178" s="846"/>
      <c r="Q178" s="846"/>
      <c r="R178" s="846"/>
      <c r="S178" s="846"/>
      <c r="T178" s="846"/>
      <c r="U178" s="846"/>
      <c r="V178" s="846"/>
      <c r="W178" s="846"/>
      <c r="X178" s="846"/>
      <c r="Y178" s="846"/>
      <c r="Z178" s="846"/>
      <c r="AA178" s="846"/>
      <c r="AB178" s="846"/>
      <c r="AC178" s="846"/>
      <c r="AD178" s="846"/>
      <c r="AE178" s="846"/>
      <c r="AF178" s="846"/>
      <c r="AG178" s="846"/>
      <c r="AH178" s="846"/>
      <c r="AI178" s="846"/>
      <c r="AJ178" s="851"/>
    </row>
    <row r="179" spans="1:36" ht="15.75" customHeight="1" thickBot="1">
      <c r="A179" s="837" t="s">
        <v>476</v>
      </c>
      <c r="B179" s="838"/>
      <c r="C179" s="80"/>
      <c r="D179" s="97"/>
      <c r="E179" s="97"/>
      <c r="F179" s="97"/>
      <c r="G179" s="363" t="s">
        <v>369</v>
      </c>
      <c r="H179" s="193">
        <f>H181</f>
        <v>986330.92999999982</v>
      </c>
      <c r="I179" s="492">
        <f>I181</f>
        <v>946.81500000000005</v>
      </c>
      <c r="J179" s="193">
        <f>J181</f>
        <v>600000</v>
      </c>
      <c r="K179" s="97"/>
      <c r="L179" s="193">
        <v>243575.22</v>
      </c>
      <c r="M179" s="97"/>
      <c r="N179" s="193">
        <v>0</v>
      </c>
      <c r="O179" s="193">
        <v>0</v>
      </c>
      <c r="P179" s="193">
        <v>0</v>
      </c>
      <c r="Q179" s="193">
        <v>0</v>
      </c>
      <c r="R179" s="193">
        <v>0</v>
      </c>
      <c r="S179" s="193">
        <v>0</v>
      </c>
      <c r="T179" s="193">
        <v>787314.54</v>
      </c>
      <c r="U179" s="193">
        <v>110882.23</v>
      </c>
      <c r="V179" s="193">
        <v>0</v>
      </c>
      <c r="W179" s="193">
        <v>0</v>
      </c>
      <c r="X179" s="193">
        <v>303074.00253901415</v>
      </c>
      <c r="Y179" s="193">
        <v>0</v>
      </c>
      <c r="Z179" s="193">
        <v>524196.83349331189</v>
      </c>
      <c r="AA179" s="193">
        <v>0</v>
      </c>
      <c r="AB179" s="195">
        <v>0</v>
      </c>
      <c r="AC179" s="194"/>
      <c r="AD179" s="193">
        <v>0</v>
      </c>
      <c r="AE179" s="193">
        <v>0</v>
      </c>
      <c r="AF179" s="193">
        <v>0</v>
      </c>
      <c r="AG179" s="195">
        <v>0</v>
      </c>
      <c r="AH179" s="194"/>
      <c r="AI179" s="193"/>
      <c r="AJ179" s="424">
        <f>SUM(K179:AI179)</f>
        <v>1969042.8260323261</v>
      </c>
    </row>
    <row r="180" spans="1:36" ht="15.75" customHeight="1" thickBot="1">
      <c r="A180" s="845" t="s">
        <v>316</v>
      </c>
      <c r="B180" s="846"/>
      <c r="C180" s="846"/>
      <c r="D180" s="846"/>
      <c r="E180" s="846"/>
      <c r="F180" s="846"/>
      <c r="G180" s="846"/>
      <c r="H180" s="846"/>
      <c r="I180" s="846"/>
      <c r="J180" s="846"/>
      <c r="K180" s="846"/>
      <c r="L180" s="846"/>
      <c r="M180" s="846"/>
      <c r="N180" s="846"/>
      <c r="O180" s="846"/>
      <c r="P180" s="846"/>
      <c r="Q180" s="846"/>
      <c r="R180" s="846"/>
      <c r="S180" s="846"/>
      <c r="T180" s="846"/>
      <c r="U180" s="846"/>
      <c r="V180" s="846"/>
      <c r="W180" s="846"/>
      <c r="X180" s="846"/>
      <c r="Y180" s="846"/>
      <c r="Z180" s="846"/>
      <c r="AA180" s="846"/>
      <c r="AB180" s="846"/>
      <c r="AC180" s="846"/>
      <c r="AD180" s="846"/>
      <c r="AE180" s="846"/>
      <c r="AF180" s="846"/>
      <c r="AG180" s="846"/>
      <c r="AH180" s="846"/>
      <c r="AI180" s="846"/>
      <c r="AJ180" s="851"/>
    </row>
    <row r="181" spans="1:36" ht="38.25" customHeight="1">
      <c r="A181" s="362" t="s">
        <v>290</v>
      </c>
      <c r="B181" s="65" t="s">
        <v>476</v>
      </c>
      <c r="C181" s="79"/>
      <c r="D181" s="26"/>
      <c r="E181" s="26"/>
      <c r="F181" s="26"/>
      <c r="G181" s="26" t="s">
        <v>369</v>
      </c>
      <c r="H181" s="193">
        <f>'[1]3.1_Recon_Fis_Prod_NUPRC+Coy'!$F$26</f>
        <v>986330.92999999982</v>
      </c>
      <c r="I181" s="492">
        <f>'[1]Recon_Gas Production '!$F$35</f>
        <v>946.81500000000005</v>
      </c>
      <c r="J181" s="193">
        <f>'[1]2.1_Recon_Crude Lifting'!$H$29</f>
        <v>600000</v>
      </c>
      <c r="K181" s="79"/>
      <c r="L181" s="196">
        <v>243575.22</v>
      </c>
      <c r="M181" s="79"/>
      <c r="N181" s="193">
        <v>0</v>
      </c>
      <c r="O181" s="193">
        <v>0</v>
      </c>
      <c r="P181" s="193">
        <v>0</v>
      </c>
      <c r="Q181" s="193">
        <v>0</v>
      </c>
      <c r="R181" s="193">
        <v>0</v>
      </c>
      <c r="S181" s="193">
        <v>0</v>
      </c>
      <c r="T181" s="193">
        <v>787314.54</v>
      </c>
      <c r="U181" s="193">
        <v>110882.23</v>
      </c>
      <c r="V181" s="193">
        <v>0</v>
      </c>
      <c r="W181" s="193">
        <v>0</v>
      </c>
      <c r="X181" s="193">
        <v>303074.00253901415</v>
      </c>
      <c r="Y181" s="193">
        <v>0</v>
      </c>
      <c r="Z181" s="193">
        <v>524196.83349331189</v>
      </c>
      <c r="AA181" s="193">
        <v>0</v>
      </c>
      <c r="AB181" s="195">
        <v>0</v>
      </c>
      <c r="AC181" s="194"/>
      <c r="AD181" s="193">
        <v>0</v>
      </c>
      <c r="AE181" s="193">
        <v>0</v>
      </c>
      <c r="AF181" s="193">
        <v>0</v>
      </c>
      <c r="AG181" s="195">
        <v>0</v>
      </c>
      <c r="AH181" s="194"/>
      <c r="AI181" s="193"/>
      <c r="AJ181" s="424">
        <f>SUM(K181:AI181)</f>
        <v>1969042.8260323261</v>
      </c>
    </row>
    <row r="182" spans="1:36" ht="30.75" customHeight="1">
      <c r="A182" s="675" t="s">
        <v>539</v>
      </c>
      <c r="B182" s="831"/>
      <c r="C182" s="855"/>
      <c r="D182" s="855"/>
      <c r="E182" s="855"/>
      <c r="F182" s="855"/>
      <c r="G182" s="855"/>
      <c r="H182" s="831"/>
      <c r="I182" s="831"/>
      <c r="J182" s="831"/>
      <c r="K182" s="831"/>
      <c r="L182" s="831"/>
      <c r="M182" s="831"/>
      <c r="N182" s="831"/>
      <c r="O182" s="831"/>
      <c r="P182" s="831"/>
      <c r="Q182" s="831"/>
      <c r="R182" s="831"/>
      <c r="S182" s="831"/>
      <c r="T182" s="831"/>
      <c r="U182" s="831"/>
      <c r="V182" s="831"/>
      <c r="W182" s="831"/>
      <c r="X182" s="831"/>
      <c r="Y182" s="831"/>
      <c r="Z182" s="831"/>
      <c r="AA182" s="831"/>
      <c r="AB182" s="831"/>
      <c r="AC182" s="831"/>
      <c r="AD182" s="831"/>
      <c r="AE182" s="831"/>
      <c r="AF182" s="831"/>
      <c r="AG182" s="831"/>
      <c r="AH182" s="831"/>
      <c r="AI182" s="831"/>
      <c r="AJ182" s="832"/>
    </row>
    <row r="183" spans="1:36" ht="237" customHeight="1" thickBot="1">
      <c r="A183" s="852"/>
      <c r="B183" s="625"/>
      <c r="C183" s="222" t="s">
        <v>0</v>
      </c>
      <c r="D183" s="222" t="s">
        <v>1</v>
      </c>
      <c r="E183" s="222" t="s">
        <v>2</v>
      </c>
      <c r="F183" s="222" t="s">
        <v>3</v>
      </c>
      <c r="G183" s="222" t="s">
        <v>4</v>
      </c>
      <c r="H183" s="222" t="s">
        <v>5</v>
      </c>
      <c r="I183" s="495" t="s">
        <v>6</v>
      </c>
      <c r="J183" s="222" t="s">
        <v>370</v>
      </c>
      <c r="K183" s="222" t="s">
        <v>7</v>
      </c>
      <c r="L183" s="222" t="s">
        <v>8</v>
      </c>
      <c r="M183" s="222" t="s">
        <v>143</v>
      </c>
      <c r="N183" s="222" t="s">
        <v>10</v>
      </c>
      <c r="O183" s="222" t="s">
        <v>28</v>
      </c>
      <c r="P183" s="222" t="s">
        <v>12</v>
      </c>
      <c r="Q183" s="222" t="s">
        <v>13</v>
      </c>
      <c r="R183" s="222" t="s">
        <v>14</v>
      </c>
      <c r="S183" s="222" t="s">
        <v>15</v>
      </c>
      <c r="T183" s="222" t="s">
        <v>16</v>
      </c>
      <c r="U183" s="222" t="s">
        <v>17</v>
      </c>
      <c r="V183" s="222" t="s">
        <v>18</v>
      </c>
      <c r="W183" s="222" t="s">
        <v>19</v>
      </c>
      <c r="X183" s="222" t="s">
        <v>20</v>
      </c>
      <c r="Y183" s="222" t="s">
        <v>21</v>
      </c>
      <c r="Z183" s="222" t="s">
        <v>22</v>
      </c>
      <c r="AA183" s="222" t="s">
        <v>23</v>
      </c>
      <c r="AB183" s="222" t="s">
        <v>24</v>
      </c>
      <c r="AC183" s="222" t="s">
        <v>25</v>
      </c>
      <c r="AD183" s="222" t="s">
        <v>26</v>
      </c>
      <c r="AE183" s="222" t="s">
        <v>27</v>
      </c>
      <c r="AF183" s="222" t="s">
        <v>29</v>
      </c>
      <c r="AG183" s="222" t="s">
        <v>30</v>
      </c>
      <c r="AH183" s="222" t="s">
        <v>31</v>
      </c>
      <c r="AI183" s="222" t="s">
        <v>32</v>
      </c>
      <c r="AJ183" s="222" t="s">
        <v>33</v>
      </c>
    </row>
    <row r="184" spans="1:36" ht="15.75" customHeight="1" thickBot="1">
      <c r="A184" s="896" t="s">
        <v>320</v>
      </c>
      <c r="B184" s="853"/>
      <c r="C184" s="853"/>
      <c r="D184" s="853"/>
      <c r="E184" s="853"/>
      <c r="F184" s="853"/>
      <c r="G184" s="853"/>
      <c r="H184" s="853"/>
      <c r="I184" s="853"/>
      <c r="J184" s="853"/>
      <c r="K184" s="853"/>
      <c r="L184" s="853"/>
      <c r="M184" s="853"/>
      <c r="N184" s="853"/>
      <c r="O184" s="853"/>
      <c r="P184" s="853"/>
      <c r="Q184" s="853"/>
      <c r="R184" s="853"/>
      <c r="S184" s="853"/>
      <c r="T184" s="853"/>
      <c r="U184" s="853"/>
      <c r="V184" s="853"/>
      <c r="W184" s="853"/>
      <c r="X184" s="853"/>
      <c r="Y184" s="853"/>
      <c r="Z184" s="853"/>
      <c r="AA184" s="853"/>
      <c r="AB184" s="853"/>
      <c r="AC184" s="853"/>
      <c r="AD184" s="853"/>
      <c r="AE184" s="853"/>
      <c r="AF184" s="853"/>
      <c r="AG184" s="853"/>
      <c r="AH184" s="853"/>
      <c r="AI184" s="853"/>
      <c r="AJ184" s="854"/>
    </row>
    <row r="185" spans="1:36" ht="15.75" customHeight="1">
      <c r="A185" s="830" t="s">
        <v>173</v>
      </c>
      <c r="B185" s="879"/>
      <c r="C185" s="120"/>
      <c r="D185" s="863" t="s">
        <v>198</v>
      </c>
      <c r="E185" s="841" t="s">
        <v>199</v>
      </c>
      <c r="F185" s="863">
        <v>364</v>
      </c>
      <c r="G185" s="841" t="s">
        <v>196</v>
      </c>
      <c r="H185" s="880">
        <f>SUM(H191:H195)</f>
        <v>17736198</v>
      </c>
      <c r="I185" s="883">
        <f t="shared" ref="I185:J185" si="16">SUM(I191:I195)</f>
        <v>51631.505750679207</v>
      </c>
      <c r="J185" s="880">
        <f t="shared" si="16"/>
        <v>19929446</v>
      </c>
      <c r="K185" s="121"/>
      <c r="L185" s="121"/>
      <c r="M185" s="121"/>
      <c r="N185" s="199"/>
      <c r="O185" s="199"/>
      <c r="P185" s="199"/>
      <c r="Q185" s="199"/>
      <c r="R185" s="199"/>
      <c r="S185" s="199"/>
      <c r="T185" s="199" t="s">
        <v>384</v>
      </c>
      <c r="U185" s="199"/>
      <c r="V185" s="199"/>
      <c r="W185" s="199"/>
      <c r="X185" s="199"/>
      <c r="Y185" s="199"/>
      <c r="Z185" s="199"/>
      <c r="AA185" s="199"/>
      <c r="AB185" s="198"/>
      <c r="AC185" s="200"/>
      <c r="AD185" s="199"/>
      <c r="AE185" s="199"/>
      <c r="AF185" s="199"/>
      <c r="AG185" s="198"/>
      <c r="AH185" s="200"/>
      <c r="AI185" s="199"/>
      <c r="AJ185" s="121"/>
    </row>
    <row r="186" spans="1:36" ht="15.75" customHeight="1">
      <c r="A186" s="837" t="s">
        <v>191</v>
      </c>
      <c r="B186" s="838"/>
      <c r="C186" s="120"/>
      <c r="D186" s="518"/>
      <c r="E186" s="614"/>
      <c r="F186" s="518"/>
      <c r="G186" s="614"/>
      <c r="H186" s="881"/>
      <c r="I186" s="520"/>
      <c r="J186" s="881"/>
      <c r="K186" s="121"/>
      <c r="L186" s="121"/>
      <c r="M186" s="121"/>
      <c r="N186" s="199">
        <v>239069325</v>
      </c>
      <c r="O186" s="199" t="s">
        <v>384</v>
      </c>
      <c r="P186" s="199" t="s">
        <v>384</v>
      </c>
      <c r="Q186" s="199" t="s">
        <v>384</v>
      </c>
      <c r="R186" s="199" t="s">
        <v>384</v>
      </c>
      <c r="S186" s="199" t="s">
        <v>384</v>
      </c>
      <c r="T186" s="199" t="s">
        <v>384</v>
      </c>
      <c r="U186" s="199">
        <v>19412</v>
      </c>
      <c r="V186" s="199" t="s">
        <v>384</v>
      </c>
      <c r="W186" s="199" t="s">
        <v>384</v>
      </c>
      <c r="X186" s="199">
        <v>301388</v>
      </c>
      <c r="Y186" s="199" t="s">
        <v>384</v>
      </c>
      <c r="Z186" s="199">
        <v>350445</v>
      </c>
      <c r="AA186" s="199">
        <v>5597283</v>
      </c>
      <c r="AB186" s="198" t="s">
        <v>384</v>
      </c>
      <c r="AC186" s="200"/>
      <c r="AD186" s="199">
        <v>3143823</v>
      </c>
      <c r="AE186" s="199" t="s">
        <v>384</v>
      </c>
      <c r="AF186" s="199">
        <v>280864</v>
      </c>
      <c r="AG186" s="198" t="s">
        <v>384</v>
      </c>
      <c r="AH186" s="200"/>
      <c r="AI186" s="199"/>
      <c r="AJ186" s="424">
        <f>SUM(K186:AI186)</f>
        <v>248762540</v>
      </c>
    </row>
    <row r="187" spans="1:36" ht="15.75" customHeight="1">
      <c r="A187" s="837" t="s">
        <v>192</v>
      </c>
      <c r="B187" s="838"/>
      <c r="C187" s="96"/>
      <c r="D187" s="518"/>
      <c r="E187" s="614"/>
      <c r="F187" s="518"/>
      <c r="G187" s="614"/>
      <c r="H187" s="881"/>
      <c r="I187" s="520"/>
      <c r="J187" s="881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96"/>
    </row>
    <row r="188" spans="1:36" ht="15.75" customHeight="1">
      <c r="A188" s="837" t="s">
        <v>193</v>
      </c>
      <c r="B188" s="838"/>
      <c r="C188" s="96"/>
      <c r="D188" s="518"/>
      <c r="E188" s="614"/>
      <c r="F188" s="518"/>
      <c r="G188" s="614"/>
      <c r="H188" s="881"/>
      <c r="I188" s="520"/>
      <c r="J188" s="881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96"/>
    </row>
    <row r="189" spans="1:36" ht="15.75" customHeight="1" thickBot="1">
      <c r="A189" s="877" t="s">
        <v>194</v>
      </c>
      <c r="B189" s="878"/>
      <c r="C189" s="119"/>
      <c r="D189" s="864"/>
      <c r="E189" s="842"/>
      <c r="F189" s="864"/>
      <c r="G189" s="842"/>
      <c r="H189" s="882"/>
      <c r="I189" s="884"/>
      <c r="J189" s="882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</row>
    <row r="190" spans="1:36" ht="15.75" customHeight="1" thickBot="1">
      <c r="A190" s="728" t="s">
        <v>316</v>
      </c>
      <c r="B190" s="853"/>
      <c r="C190" s="853"/>
      <c r="D190" s="853"/>
      <c r="E190" s="853"/>
      <c r="F190" s="853"/>
      <c r="G190" s="853"/>
      <c r="H190" s="853"/>
      <c r="I190" s="853"/>
      <c r="J190" s="853"/>
      <c r="K190" s="853"/>
      <c r="L190" s="853"/>
      <c r="M190" s="853"/>
      <c r="N190" s="853"/>
      <c r="O190" s="853"/>
      <c r="P190" s="853"/>
      <c r="Q190" s="853"/>
      <c r="R190" s="853"/>
      <c r="S190" s="853"/>
      <c r="T190" s="853"/>
      <c r="U190" s="853"/>
      <c r="V190" s="853"/>
      <c r="W190" s="853"/>
      <c r="X190" s="853"/>
      <c r="Y190" s="853"/>
      <c r="Z190" s="853"/>
      <c r="AA190" s="853"/>
      <c r="AB190" s="853"/>
      <c r="AC190" s="853"/>
      <c r="AD190" s="853"/>
      <c r="AE190" s="853"/>
      <c r="AF190" s="853"/>
      <c r="AG190" s="853"/>
      <c r="AH190" s="853"/>
      <c r="AI190" s="853"/>
      <c r="AJ190" s="854"/>
    </row>
    <row r="191" spans="1:36" ht="15.75" customHeight="1">
      <c r="A191" s="602" t="s">
        <v>197</v>
      </c>
      <c r="B191" s="219" t="s">
        <v>173</v>
      </c>
      <c r="C191" s="120"/>
      <c r="D191" s="894" t="s">
        <v>198</v>
      </c>
      <c r="E191" s="894" t="s">
        <v>199</v>
      </c>
      <c r="F191" s="894">
        <v>364</v>
      </c>
      <c r="G191" s="894" t="s">
        <v>196</v>
      </c>
      <c r="H191" s="274">
        <v>0</v>
      </c>
      <c r="I191" s="493"/>
      <c r="J191" s="275">
        <f>'[1]2.1_Recon_Crude Lifting'!$H$78</f>
        <v>4570000</v>
      </c>
      <c r="K191" s="120"/>
      <c r="L191" s="120"/>
      <c r="M191" s="120"/>
      <c r="N191" s="199"/>
      <c r="O191" s="199"/>
      <c r="P191" s="199"/>
      <c r="Q191" s="199"/>
      <c r="R191" s="199"/>
      <c r="S191" s="199"/>
      <c r="T191" s="199"/>
      <c r="U191" s="199"/>
      <c r="V191" s="199" t="s">
        <v>384</v>
      </c>
      <c r="W191" s="199"/>
      <c r="X191" s="199"/>
      <c r="Y191" s="199"/>
      <c r="Z191" s="199"/>
      <c r="AA191" s="199"/>
      <c r="AB191" s="199" t="s">
        <v>384</v>
      </c>
      <c r="AC191" s="199"/>
      <c r="AD191" s="199"/>
      <c r="AE191" s="199"/>
      <c r="AF191" s="199"/>
      <c r="AG191" s="199"/>
      <c r="AH191" s="199"/>
      <c r="AI191" s="199"/>
      <c r="AJ191" s="120"/>
    </row>
    <row r="192" spans="1:36" ht="15.75" customHeight="1">
      <c r="A192" s="602"/>
      <c r="B192" s="65" t="s">
        <v>425</v>
      </c>
      <c r="C192" s="79"/>
      <c r="D192" s="602"/>
      <c r="E192" s="602"/>
      <c r="F192" s="602"/>
      <c r="G192" s="602"/>
      <c r="H192" s="196">
        <f>0.51*'[1]3.1_Recon_Fis_Prod_NUPRC+Coy'!$F$78</f>
        <v>9045460.9800000004</v>
      </c>
      <c r="I192" s="470">
        <f>0.51*'[1]Recon_Gas Production '!$F$90</f>
        <v>26332.067932846396</v>
      </c>
      <c r="J192" s="224">
        <f>0.51*'[1]2.1_Recon_Crude Lifting'!$H$108</f>
        <v>7833317.46</v>
      </c>
      <c r="K192" s="79"/>
      <c r="L192" s="79"/>
      <c r="M192" s="79"/>
      <c r="N192" s="199">
        <v>239069325</v>
      </c>
      <c r="O192" s="199" t="s">
        <v>384</v>
      </c>
      <c r="P192" s="199" t="s">
        <v>384</v>
      </c>
      <c r="Q192" s="199" t="s">
        <v>384</v>
      </c>
      <c r="R192" s="199" t="s">
        <v>384</v>
      </c>
      <c r="S192" s="199" t="s">
        <v>384</v>
      </c>
      <c r="T192" s="199" t="s">
        <v>384</v>
      </c>
      <c r="U192" s="199">
        <v>19412</v>
      </c>
      <c r="V192" s="199" t="s">
        <v>384</v>
      </c>
      <c r="W192" s="199" t="s">
        <v>384</v>
      </c>
      <c r="X192" s="199">
        <v>301388</v>
      </c>
      <c r="Y192" s="199" t="s">
        <v>384</v>
      </c>
      <c r="Z192" s="199">
        <v>350445</v>
      </c>
      <c r="AA192" s="199">
        <v>5597283</v>
      </c>
      <c r="AB192" s="198" t="s">
        <v>384</v>
      </c>
      <c r="AC192" s="200"/>
      <c r="AD192" s="199">
        <v>3143823</v>
      </c>
      <c r="AE192" s="199" t="s">
        <v>384</v>
      </c>
      <c r="AF192" s="199">
        <v>280864</v>
      </c>
      <c r="AG192" s="198" t="s">
        <v>384</v>
      </c>
      <c r="AH192" s="200"/>
      <c r="AI192" s="199"/>
      <c r="AJ192" s="424">
        <f>SUM(K192:AI192)</f>
        <v>248762540</v>
      </c>
    </row>
    <row r="193" spans="1:36" ht="15.75" customHeight="1">
      <c r="A193" s="602"/>
      <c r="B193" s="96" t="s">
        <v>388</v>
      </c>
      <c r="C193" s="96"/>
      <c r="D193" s="602"/>
      <c r="E193" s="602"/>
      <c r="F193" s="602"/>
      <c r="G193" s="602"/>
      <c r="H193" s="197">
        <f>0.24*'[1]3.1_Recon_Fis_Prod_NUPRC+Coy'!$F$78</f>
        <v>4256687.5199999996</v>
      </c>
      <c r="I193" s="484">
        <f>0.24*'[1]Recon_Gas Production '!$F$90</f>
        <v>12391.56138016301</v>
      </c>
      <c r="J193" s="184">
        <f>0.24*'[1]2.1_Recon_Crude Lifting'!$H$108</f>
        <v>3686267.04</v>
      </c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</row>
    <row r="194" spans="1:36" ht="15.75" customHeight="1">
      <c r="A194" s="602"/>
      <c r="B194" s="96" t="s">
        <v>389</v>
      </c>
      <c r="C194" s="96"/>
      <c r="D194" s="602"/>
      <c r="E194" s="602"/>
      <c r="F194" s="602"/>
      <c r="G194" s="602"/>
      <c r="H194" s="197">
        <f>0.15*'[1]3.1_Recon_Fis_Prod_NUPRC+Coy'!$F$78</f>
        <v>2660429.6999999997</v>
      </c>
      <c r="I194" s="484">
        <f>0.15*'[1]Recon_Gas Production '!$F$90</f>
        <v>7744.7258626018811</v>
      </c>
      <c r="J194" s="184">
        <f>0.15*'[1]2.1_Recon_Crude Lifting'!$H$108</f>
        <v>2303916.9</v>
      </c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</row>
    <row r="195" spans="1:36" ht="15.75" customHeight="1">
      <c r="A195" s="603"/>
      <c r="B195" s="96" t="s">
        <v>391</v>
      </c>
      <c r="C195" s="96"/>
      <c r="D195" s="603"/>
      <c r="E195" s="603"/>
      <c r="F195" s="603"/>
      <c r="G195" s="603"/>
      <c r="H195" s="197">
        <f>0.1*'[1]3.1_Recon_Fis_Prod_NUPRC+Coy'!$F$78</f>
        <v>1773619.8</v>
      </c>
      <c r="I195" s="484">
        <f>0.1*'[1]Recon_Gas Production '!$F$90</f>
        <v>5163.1505750679207</v>
      </c>
      <c r="J195" s="184">
        <f>0.1*'[1]2.1_Recon_Crude Lifting'!$H$108</f>
        <v>1535944.6</v>
      </c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</row>
    <row r="196" spans="1:36" ht="15.75" customHeight="1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</row>
    <row r="197" spans="1:36" ht="15.75" customHeight="1">
      <c r="A197" s="107"/>
      <c r="B197" s="108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9"/>
    </row>
    <row r="198" spans="1:36" ht="15.75" customHeight="1">
      <c r="A198" s="110"/>
      <c r="AJ198" s="104"/>
    </row>
    <row r="199" spans="1:36" ht="15.75" customHeight="1">
      <c r="A199" s="110"/>
      <c r="AJ199" s="104"/>
    </row>
    <row r="200" spans="1:36" ht="15.75" customHeight="1">
      <c r="A200" s="110"/>
      <c r="AJ200" s="104"/>
    </row>
    <row r="201" spans="1:36" ht="15.75" customHeight="1">
      <c r="A201" s="110"/>
      <c r="I201" s="494">
        <f>SUM(I185,I179,I173,I167,I161,I148,I133,I123,I111,I99,I87,I74,I56,I41,I31,I17,I5)</f>
        <v>630349.93009263952</v>
      </c>
      <c r="AJ201" s="104"/>
    </row>
    <row r="202" spans="1:36" ht="15.75" customHeight="1">
      <c r="A202" s="110"/>
      <c r="AJ202" s="104"/>
    </row>
    <row r="203" spans="1:36" ht="15.75" customHeight="1">
      <c r="A203" s="110"/>
      <c r="AJ203" s="104"/>
    </row>
    <row r="204" spans="1:36" ht="15.75" customHeight="1">
      <c r="A204" s="110"/>
      <c r="AJ204" s="104"/>
    </row>
    <row r="205" spans="1:36" ht="15.75" customHeight="1">
      <c r="A205" s="110"/>
      <c r="AJ205" s="104"/>
    </row>
    <row r="206" spans="1:36" ht="15.75" customHeight="1">
      <c r="A206" s="110"/>
      <c r="AJ206" s="104"/>
    </row>
    <row r="207" spans="1:36" ht="15.75" customHeight="1">
      <c r="A207" s="110"/>
      <c r="AJ207" s="104"/>
    </row>
    <row r="208" spans="1:36" ht="15.75" customHeight="1">
      <c r="A208" s="110"/>
      <c r="AJ208" s="104"/>
    </row>
    <row r="209" spans="1:36" ht="15.75" customHeight="1">
      <c r="A209" s="110"/>
      <c r="AJ209" s="104"/>
    </row>
    <row r="210" spans="1:36" ht="15.75" customHeight="1">
      <c r="A210" s="110"/>
      <c r="AJ210" s="104"/>
    </row>
    <row r="211" spans="1:36" ht="15.75" customHeight="1">
      <c r="A211" s="110"/>
      <c r="AJ211" s="104"/>
    </row>
    <row r="212" spans="1:36" ht="15.75" customHeight="1">
      <c r="A212" s="110"/>
      <c r="AJ212" s="104"/>
    </row>
    <row r="213" spans="1:36" ht="15.75" customHeight="1">
      <c r="A213" s="110"/>
      <c r="AJ213" s="104"/>
    </row>
    <row r="214" spans="1:36" ht="15.75" customHeight="1">
      <c r="A214" s="110"/>
      <c r="AJ214" s="104"/>
    </row>
    <row r="215" spans="1:36" ht="15.75" customHeight="1">
      <c r="A215" s="110"/>
      <c r="AJ215" s="104"/>
    </row>
    <row r="216" spans="1:36" ht="15.75" customHeight="1">
      <c r="A216" s="110"/>
      <c r="AJ216" s="104"/>
    </row>
    <row r="217" spans="1:36" ht="15.75" customHeight="1">
      <c r="A217" s="110"/>
      <c r="AJ217" s="104"/>
    </row>
    <row r="218" spans="1:36" ht="15.75" customHeight="1">
      <c r="A218" s="110"/>
      <c r="AJ218" s="104"/>
    </row>
    <row r="219" spans="1:36" ht="15.75" customHeight="1">
      <c r="A219" s="110"/>
      <c r="AJ219" s="104"/>
    </row>
    <row r="220" spans="1:36" ht="15.75" customHeight="1">
      <c r="A220" s="110"/>
      <c r="AJ220" s="104"/>
    </row>
    <row r="221" spans="1:36" ht="15.75" customHeight="1">
      <c r="A221" s="110"/>
      <c r="AJ221" s="104"/>
    </row>
    <row r="222" spans="1:36" ht="15.75" customHeight="1">
      <c r="A222" s="110"/>
      <c r="AJ222" s="104"/>
    </row>
    <row r="223" spans="1:36" ht="15.75" customHeight="1">
      <c r="A223" s="110"/>
      <c r="AJ223" s="104"/>
    </row>
    <row r="224" spans="1:36" ht="15.75" customHeight="1">
      <c r="A224" s="110"/>
      <c r="AJ224" s="104"/>
    </row>
    <row r="225" spans="1:36" ht="15.75" customHeight="1">
      <c r="A225" s="110"/>
      <c r="AJ225" s="104"/>
    </row>
    <row r="226" spans="1:36" ht="15.75" customHeight="1">
      <c r="A226" s="110"/>
      <c r="AJ226" s="104"/>
    </row>
    <row r="227" spans="1:36" ht="15.75" customHeight="1">
      <c r="A227" s="110"/>
      <c r="AJ227" s="104"/>
    </row>
    <row r="228" spans="1:36" ht="15.75" customHeight="1">
      <c r="A228" s="110"/>
      <c r="AJ228" s="104"/>
    </row>
    <row r="229" spans="1:36" ht="15.75" customHeight="1">
      <c r="A229" s="110"/>
      <c r="AJ229" s="104"/>
    </row>
    <row r="230" spans="1:36" ht="15.75" customHeight="1">
      <c r="A230" s="110"/>
      <c r="AJ230" s="104"/>
    </row>
    <row r="231" spans="1:36" ht="15.75" customHeight="1">
      <c r="A231" s="110"/>
      <c r="AJ231" s="104"/>
    </row>
    <row r="232" spans="1:36" ht="15.75" customHeight="1">
      <c r="A232" s="110"/>
      <c r="AJ232" s="104"/>
    </row>
    <row r="233" spans="1:36" ht="15.75" customHeight="1">
      <c r="A233" s="110"/>
      <c r="AJ233" s="104"/>
    </row>
    <row r="234" spans="1:36" ht="15.75" customHeight="1">
      <c r="A234" s="110"/>
      <c r="AJ234" s="104"/>
    </row>
    <row r="235" spans="1:36" ht="15.75" customHeight="1">
      <c r="A235" s="110"/>
      <c r="AJ235" s="104"/>
    </row>
    <row r="236" spans="1:36" ht="15.75" customHeight="1">
      <c r="A236" s="110"/>
      <c r="AJ236" s="104"/>
    </row>
    <row r="237" spans="1:36" ht="15.75" customHeight="1">
      <c r="A237" s="110"/>
      <c r="AJ237" s="104"/>
    </row>
    <row r="238" spans="1:36" ht="15.75" customHeight="1">
      <c r="A238" s="110"/>
      <c r="AJ238" s="104"/>
    </row>
    <row r="239" spans="1:36" ht="15.75" customHeight="1">
      <c r="A239" s="1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06"/>
    </row>
    <row r="240" spans="1:3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</sheetData>
  <mergeCells count="311">
    <mergeCell ref="C115:C118"/>
    <mergeCell ref="A132:AJ132"/>
    <mergeCell ref="A3:AJ3"/>
    <mergeCell ref="H5:H8"/>
    <mergeCell ref="I5:I8"/>
    <mergeCell ref="J5:J8"/>
    <mergeCell ref="H17:H21"/>
    <mergeCell ref="I17:I21"/>
    <mergeCell ref="J17:J21"/>
    <mergeCell ref="H31:H33"/>
    <mergeCell ref="I31:I33"/>
    <mergeCell ref="J31:J33"/>
    <mergeCell ref="C23:C27"/>
    <mergeCell ref="E23:E27"/>
    <mergeCell ref="F23:F27"/>
    <mergeCell ref="G23:G27"/>
    <mergeCell ref="G17:G21"/>
    <mergeCell ref="F17:F21"/>
    <mergeCell ref="E17:E21"/>
    <mergeCell ref="C17:C21"/>
    <mergeCell ref="A10:A13"/>
    <mergeCell ref="C10:C13"/>
    <mergeCell ref="E10:E13"/>
    <mergeCell ref="F10:F13"/>
    <mergeCell ref="G10:G13"/>
    <mergeCell ref="B31:B33"/>
    <mergeCell ref="F185:F189"/>
    <mergeCell ref="E185:E189"/>
    <mergeCell ref="D185:D189"/>
    <mergeCell ref="F148:F151"/>
    <mergeCell ref="E148:E151"/>
    <mergeCell ref="D148:D151"/>
    <mergeCell ref="A120:AJ120"/>
    <mergeCell ref="Q115:Q118"/>
    <mergeCell ref="A109:B109"/>
    <mergeCell ref="A111:B111"/>
    <mergeCell ref="A112:B112"/>
    <mergeCell ref="A113:B113"/>
    <mergeCell ref="A115:A118"/>
    <mergeCell ref="B115:B118"/>
    <mergeCell ref="AB115:AB118"/>
    <mergeCell ref="AJ115:AJ118"/>
    <mergeCell ref="W115:W118"/>
    <mergeCell ref="A176:AJ176"/>
    <mergeCell ref="A177:B177"/>
    <mergeCell ref="A178:AJ178"/>
    <mergeCell ref="A179:B179"/>
    <mergeCell ref="A180:AJ180"/>
    <mergeCell ref="A172:AJ172"/>
    <mergeCell ref="A173:B173"/>
    <mergeCell ref="D56:D62"/>
    <mergeCell ref="C56:C62"/>
    <mergeCell ref="E56:E62"/>
    <mergeCell ref="F56:F62"/>
    <mergeCell ref="G56:G62"/>
    <mergeCell ref="D87:D89"/>
    <mergeCell ref="E87:E89"/>
    <mergeCell ref="F87:F89"/>
    <mergeCell ref="G87:G89"/>
    <mergeCell ref="D64:D69"/>
    <mergeCell ref="A71:AJ71"/>
    <mergeCell ref="A73:AJ73"/>
    <mergeCell ref="A78:AJ78"/>
    <mergeCell ref="A84:AJ84"/>
    <mergeCell ref="A86:AJ86"/>
    <mergeCell ref="C64:C69"/>
    <mergeCell ref="H56:H62"/>
    <mergeCell ref="I56:I62"/>
    <mergeCell ref="J56:J62"/>
    <mergeCell ref="A75:B75"/>
    <mergeCell ref="H74:H77"/>
    <mergeCell ref="I74:I77"/>
    <mergeCell ref="J74:J77"/>
    <mergeCell ref="H87:H89"/>
    <mergeCell ref="I41:I45"/>
    <mergeCell ref="J41:J45"/>
    <mergeCell ref="G35:G37"/>
    <mergeCell ref="F35:F37"/>
    <mergeCell ref="E35:E37"/>
    <mergeCell ref="C35:C37"/>
    <mergeCell ref="D35:D37"/>
    <mergeCell ref="A29:B29"/>
    <mergeCell ref="A30:AJ30"/>
    <mergeCell ref="A34:AJ34"/>
    <mergeCell ref="A38:AJ38"/>
    <mergeCell ref="A40:AJ40"/>
    <mergeCell ref="C31:C33"/>
    <mergeCell ref="D31:D33"/>
    <mergeCell ref="E31:E33"/>
    <mergeCell ref="F31:F33"/>
    <mergeCell ref="G31:G33"/>
    <mergeCell ref="B35:B37"/>
    <mergeCell ref="A174:AJ174"/>
    <mergeCell ref="A164:AJ164"/>
    <mergeCell ref="A165:B165"/>
    <mergeCell ref="A166:AJ166"/>
    <mergeCell ref="A167:B167"/>
    <mergeCell ref="A168:AJ168"/>
    <mergeCell ref="A158:AJ158"/>
    <mergeCell ref="A159:B159"/>
    <mergeCell ref="A160:AJ160"/>
    <mergeCell ref="A161:B161"/>
    <mergeCell ref="A162:AJ162"/>
    <mergeCell ref="A170:AJ170"/>
    <mergeCell ref="A171:B171"/>
    <mergeCell ref="G191:G195"/>
    <mergeCell ref="F191:F195"/>
    <mergeCell ref="E191:E195"/>
    <mergeCell ref="D191:D195"/>
    <mergeCell ref="G185:G189"/>
    <mergeCell ref="A190:AJ190"/>
    <mergeCell ref="A189:B189"/>
    <mergeCell ref="B103:B106"/>
    <mergeCell ref="A139:A143"/>
    <mergeCell ref="A149:B149"/>
    <mergeCell ref="A150:B150"/>
    <mergeCell ref="E140:E143"/>
    <mergeCell ref="F140:F143"/>
    <mergeCell ref="G140:G143"/>
    <mergeCell ref="A187:B187"/>
    <mergeCell ref="AJ125:AJ128"/>
    <mergeCell ref="AA125:AA128"/>
    <mergeCell ref="AG125:AG128"/>
    <mergeCell ref="A184:AJ184"/>
    <mergeCell ref="A183:B183"/>
    <mergeCell ref="L115:L118"/>
    <mergeCell ref="M115:M118"/>
    <mergeCell ref="N115:N118"/>
    <mergeCell ref="O115:O118"/>
    <mergeCell ref="G153:G157"/>
    <mergeCell ref="G148:G151"/>
    <mergeCell ref="F153:F157"/>
    <mergeCell ref="E153:E157"/>
    <mergeCell ref="D153:D157"/>
    <mergeCell ref="G103:G106"/>
    <mergeCell ref="D79:D83"/>
    <mergeCell ref="E79:E83"/>
    <mergeCell ref="F79:F83"/>
    <mergeCell ref="A122:AJ122"/>
    <mergeCell ref="AC125:AC128"/>
    <mergeCell ref="AD125:AD128"/>
    <mergeCell ref="T125:T128"/>
    <mergeCell ref="U125:U128"/>
    <mergeCell ref="V125:V128"/>
    <mergeCell ref="H148:H151"/>
    <mergeCell ref="I148:I151"/>
    <mergeCell ref="J148:J151"/>
    <mergeCell ref="B140:B143"/>
    <mergeCell ref="Y125:Y128"/>
    <mergeCell ref="S125:S128"/>
    <mergeCell ref="AF125:AF128"/>
    <mergeCell ref="M125:M128"/>
    <mergeCell ref="N125:N128"/>
    <mergeCell ref="C140:C143"/>
    <mergeCell ref="D140:D143"/>
    <mergeCell ref="A124:AJ124"/>
    <mergeCell ref="A125:A128"/>
    <mergeCell ref="B125:B128"/>
    <mergeCell ref="D125:D128"/>
    <mergeCell ref="F125:F128"/>
    <mergeCell ref="A130:AJ130"/>
    <mergeCell ref="A90:AJ90"/>
    <mergeCell ref="G115:G118"/>
    <mergeCell ref="D115:D118"/>
    <mergeCell ref="F115:F118"/>
    <mergeCell ref="H111:H113"/>
    <mergeCell ref="I111:I113"/>
    <mergeCell ref="J111:J113"/>
    <mergeCell ref="A134:B134"/>
    <mergeCell ref="H133:H137"/>
    <mergeCell ref="I133:I137"/>
    <mergeCell ref="J133:J137"/>
    <mergeCell ref="G99:G101"/>
    <mergeCell ref="F99:F101"/>
    <mergeCell ref="D99:D101"/>
    <mergeCell ref="D133:D137"/>
    <mergeCell ref="E133:E137"/>
    <mergeCell ref="A185:B185"/>
    <mergeCell ref="A145:AJ145"/>
    <mergeCell ref="A146:B146"/>
    <mergeCell ref="A148:B148"/>
    <mergeCell ref="A147:AJ147"/>
    <mergeCell ref="A152:AJ152"/>
    <mergeCell ref="A151:B151"/>
    <mergeCell ref="AI125:AI128"/>
    <mergeCell ref="A182:AJ182"/>
    <mergeCell ref="H185:H189"/>
    <mergeCell ref="I185:I189"/>
    <mergeCell ref="J185:J189"/>
    <mergeCell ref="A186:B186"/>
    <mergeCell ref="AH125:AH128"/>
    <mergeCell ref="X125:X128"/>
    <mergeCell ref="AE125:AE128"/>
    <mergeCell ref="Z125:Z128"/>
    <mergeCell ref="AB125:AB128"/>
    <mergeCell ref="A153:A157"/>
    <mergeCell ref="O125:O128"/>
    <mergeCell ref="C125:C128"/>
    <mergeCell ref="E125:E128"/>
    <mergeCell ref="K125:K128"/>
    <mergeCell ref="L125:L128"/>
    <mergeCell ref="A100:B100"/>
    <mergeCell ref="A101:B101"/>
    <mergeCell ref="I87:I89"/>
    <mergeCell ref="J87:J89"/>
    <mergeCell ref="H99:H101"/>
    <mergeCell ref="I99:I101"/>
    <mergeCell ref="J99:J101"/>
    <mergeCell ref="C91:C94"/>
    <mergeCell ref="A138:AJ138"/>
    <mergeCell ref="A131:B131"/>
    <mergeCell ref="A133:B133"/>
    <mergeCell ref="A135:B135"/>
    <mergeCell ref="A136:B136"/>
    <mergeCell ref="A137:B137"/>
    <mergeCell ref="P125:P128"/>
    <mergeCell ref="Q125:Q128"/>
    <mergeCell ref="R125:R128"/>
    <mergeCell ref="E115:E118"/>
    <mergeCell ref="C103:C106"/>
    <mergeCell ref="E103:E106"/>
    <mergeCell ref="A87:B87"/>
    <mergeCell ref="F133:F137"/>
    <mergeCell ref="G133:G137"/>
    <mergeCell ref="A121:B121"/>
    <mergeCell ref="F47:F51"/>
    <mergeCell ref="A39:B39"/>
    <mergeCell ref="C41:C45"/>
    <mergeCell ref="D41:D45"/>
    <mergeCell ref="E41:E45"/>
    <mergeCell ref="F41:F45"/>
    <mergeCell ref="G41:G45"/>
    <mergeCell ref="A28:AJ28"/>
    <mergeCell ref="A98:AJ98"/>
    <mergeCell ref="E91:E94"/>
    <mergeCell ref="F91:F94"/>
    <mergeCell ref="G91:G94"/>
    <mergeCell ref="A88:B88"/>
    <mergeCell ref="A89:B89"/>
    <mergeCell ref="A85:B85"/>
    <mergeCell ref="E64:E69"/>
    <mergeCell ref="F64:F69"/>
    <mergeCell ref="G64:G69"/>
    <mergeCell ref="G47:G51"/>
    <mergeCell ref="A72:B72"/>
    <mergeCell ref="A74:B74"/>
    <mergeCell ref="A76:B76"/>
    <mergeCell ref="A77:B77"/>
    <mergeCell ref="H41:H45"/>
    <mergeCell ref="A103:A106"/>
    <mergeCell ref="D103:D106"/>
    <mergeCell ref="F103:F106"/>
    <mergeCell ref="AG115:AG118"/>
    <mergeCell ref="R115:R118"/>
    <mergeCell ref="S115:S118"/>
    <mergeCell ref="A188:B188"/>
    <mergeCell ref="W125:W128"/>
    <mergeCell ref="A2:B2"/>
    <mergeCell ref="A4:AJ4"/>
    <mergeCell ref="A9:AJ9"/>
    <mergeCell ref="A14:AJ14"/>
    <mergeCell ref="A15:B15"/>
    <mergeCell ref="A16:AJ16"/>
    <mergeCell ref="A22:AJ22"/>
    <mergeCell ref="A23:A26"/>
    <mergeCell ref="A55:AJ55"/>
    <mergeCell ref="A47:A51"/>
    <mergeCell ref="C47:C51"/>
    <mergeCell ref="A54:B54"/>
    <mergeCell ref="E47:E51"/>
    <mergeCell ref="A46:AJ46"/>
    <mergeCell ref="A53:AJ53"/>
    <mergeCell ref="D47:D51"/>
    <mergeCell ref="D111:D113"/>
    <mergeCell ref="F111:F113"/>
    <mergeCell ref="G111:G113"/>
    <mergeCell ref="X115:X118"/>
    <mergeCell ref="Y115:Y118"/>
    <mergeCell ref="T115:T118"/>
    <mergeCell ref="U115:U118"/>
    <mergeCell ref="G79:G80"/>
    <mergeCell ref="A191:A195"/>
    <mergeCell ref="A102:AJ102"/>
    <mergeCell ref="A108:AJ108"/>
    <mergeCell ref="A110:AJ110"/>
    <mergeCell ref="A114:AJ114"/>
    <mergeCell ref="AH115:AH118"/>
    <mergeCell ref="AI115:AI118"/>
    <mergeCell ref="AC115:AC118"/>
    <mergeCell ref="AF115:AF118"/>
    <mergeCell ref="V115:V118"/>
    <mergeCell ref="P115:P118"/>
    <mergeCell ref="AD115:AD118"/>
    <mergeCell ref="AE115:AE118"/>
    <mergeCell ref="Z115:Z118"/>
    <mergeCell ref="AA115:AA118"/>
    <mergeCell ref="K115:K118"/>
    <mergeCell ref="A63:AJ63"/>
    <mergeCell ref="A64:A69"/>
    <mergeCell ref="A96:AJ96"/>
    <mergeCell ref="A79:A83"/>
    <mergeCell ref="B82:B83"/>
    <mergeCell ref="B80:B81"/>
    <mergeCell ref="A97:B97"/>
    <mergeCell ref="A99:B99"/>
    <mergeCell ref="A91:A94"/>
    <mergeCell ref="B91:B94"/>
    <mergeCell ref="D91:D94"/>
    <mergeCell ref="D74:D77"/>
    <mergeCell ref="E74:E77"/>
    <mergeCell ref="F74:F77"/>
  </mergeCells>
  <phoneticPr fontId="20" type="noConversion"/>
  <pageMargins left="0.7" right="0.7" top="0.75" bottom="0.75" header="0" footer="0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37"/>
  <sheetViews>
    <sheetView topLeftCell="D141" zoomScale="60" zoomScaleNormal="60" workbookViewId="0">
      <selection activeCell="I152" sqref="I152"/>
    </sheetView>
  </sheetViews>
  <sheetFormatPr defaultColWidth="14.453125" defaultRowHeight="15" customHeight="1"/>
  <cols>
    <col min="1" max="1" width="21.26953125" style="6" customWidth="1"/>
    <col min="2" max="2" width="20.26953125" style="6" customWidth="1"/>
    <col min="3" max="3" width="25.81640625" style="6" customWidth="1"/>
    <col min="4" max="4" width="20.453125" style="6" customWidth="1"/>
    <col min="5" max="5" width="14" style="6" customWidth="1"/>
    <col min="6" max="6" width="9.1796875" style="6" customWidth="1"/>
    <col min="7" max="7" width="18.36328125" style="6" customWidth="1"/>
    <col min="8" max="8" width="20.26953125" style="6" customWidth="1"/>
    <col min="9" max="9" width="15.453125" style="6" customWidth="1"/>
    <col min="10" max="10" width="22.81640625" style="6" customWidth="1"/>
    <col min="11" max="11" width="9.1796875" style="6" customWidth="1"/>
    <col min="12" max="12" width="16.453125" style="6" customWidth="1"/>
    <col min="13" max="13" width="15.81640625" style="6" customWidth="1"/>
    <col min="14" max="14" width="17.7265625" style="6" customWidth="1"/>
    <col min="15" max="15" width="21" style="6" customWidth="1"/>
    <col min="16" max="16" width="16.453125" style="6" customWidth="1"/>
    <col min="17" max="17" width="19.54296875" style="6" customWidth="1"/>
    <col min="18" max="18" width="16.1796875" style="6" customWidth="1"/>
    <col min="19" max="19" width="16.7265625" style="6" customWidth="1"/>
    <col min="20" max="20" width="20.26953125" style="6" customWidth="1"/>
    <col min="21" max="21" width="16.7265625" style="6" customWidth="1"/>
    <col min="22" max="23" width="9.1796875" style="6" customWidth="1"/>
    <col min="24" max="25" width="17.26953125" style="6" customWidth="1"/>
    <col min="26" max="26" width="17.7265625" style="6" customWidth="1"/>
    <col min="27" max="27" width="19.7265625" style="6" customWidth="1"/>
    <col min="28" max="28" width="19.81640625" style="6" customWidth="1"/>
    <col min="29" max="29" width="9.1796875" style="6" customWidth="1"/>
    <col min="30" max="30" width="19.1796875" style="6" customWidth="1"/>
    <col min="31" max="31" width="9.1796875" style="6" customWidth="1"/>
    <col min="32" max="32" width="21" style="6" customWidth="1"/>
    <col min="33" max="33" width="17" style="6" customWidth="1"/>
    <col min="34" max="35" width="9.1796875" style="6" customWidth="1"/>
    <col min="36" max="36" width="27.6328125" style="6" customWidth="1"/>
    <col min="37" max="37" width="9.1796875" style="6" customWidth="1"/>
    <col min="38" max="16384" width="14.453125" style="6"/>
  </cols>
  <sheetData>
    <row r="1" spans="1:37" ht="14">
      <c r="A1" s="14"/>
      <c r="R1" s="7"/>
      <c r="S1" s="7"/>
    </row>
    <row r="2" spans="1:37" ht="33" customHeight="1">
      <c r="A2" s="918" t="s">
        <v>200</v>
      </c>
      <c r="B2" s="919"/>
      <c r="C2" s="919"/>
      <c r="D2" s="919"/>
      <c r="E2" s="919"/>
      <c r="F2" s="919"/>
      <c r="G2" s="919"/>
      <c r="H2" s="919"/>
      <c r="I2" s="919"/>
      <c r="J2" s="919"/>
      <c r="K2" s="919"/>
      <c r="L2" s="919"/>
      <c r="M2" s="919"/>
      <c r="N2" s="919"/>
      <c r="O2" s="919"/>
      <c r="P2" s="919"/>
      <c r="Q2" s="919"/>
      <c r="R2" s="919"/>
      <c r="S2" s="919"/>
      <c r="T2" s="919"/>
      <c r="U2" s="919"/>
      <c r="V2" s="919"/>
      <c r="W2" s="919"/>
      <c r="X2" s="919"/>
      <c r="Y2" s="919"/>
      <c r="Z2" s="919"/>
      <c r="AA2" s="919"/>
      <c r="AB2" s="919"/>
      <c r="AC2" s="919"/>
      <c r="AD2" s="919"/>
      <c r="AE2" s="919"/>
      <c r="AF2" s="919"/>
      <c r="AG2" s="919"/>
      <c r="AH2" s="919"/>
      <c r="AI2" s="919"/>
      <c r="AJ2" s="920"/>
    </row>
    <row r="3" spans="1:37" ht="268.5" customHeight="1" thickBot="1">
      <c r="A3" s="926"/>
      <c r="B3" s="927"/>
      <c r="C3" s="10" t="s">
        <v>0</v>
      </c>
      <c r="D3" s="10" t="s">
        <v>1</v>
      </c>
      <c r="E3" s="10" t="s">
        <v>2</v>
      </c>
      <c r="F3" s="10" t="s">
        <v>3</v>
      </c>
      <c r="G3" s="10" t="s">
        <v>4</v>
      </c>
      <c r="H3" s="10" t="s">
        <v>5</v>
      </c>
      <c r="I3" s="509" t="s">
        <v>6</v>
      </c>
      <c r="J3" s="10" t="s">
        <v>370</v>
      </c>
      <c r="K3" s="10" t="s">
        <v>7</v>
      </c>
      <c r="L3" s="122" t="s">
        <v>8</v>
      </c>
      <c r="M3" s="10" t="s">
        <v>143</v>
      </c>
      <c r="N3" s="10" t="s">
        <v>10</v>
      </c>
      <c r="O3" s="10" t="s">
        <v>28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17</v>
      </c>
      <c r="V3" s="10" t="s">
        <v>18</v>
      </c>
      <c r="W3" s="10" t="s">
        <v>19</v>
      </c>
      <c r="X3" s="10" t="s">
        <v>20</v>
      </c>
      <c r="Y3" s="10" t="s">
        <v>21</v>
      </c>
      <c r="Z3" s="10" t="s">
        <v>22</v>
      </c>
      <c r="AA3" s="10" t="s">
        <v>23</v>
      </c>
      <c r="AB3" s="10" t="s">
        <v>24</v>
      </c>
      <c r="AC3" s="10" t="s">
        <v>25</v>
      </c>
      <c r="AD3" s="10" t="s">
        <v>26</v>
      </c>
      <c r="AE3" s="10" t="s">
        <v>27</v>
      </c>
      <c r="AF3" s="10" t="s">
        <v>29</v>
      </c>
      <c r="AG3" s="10" t="s">
        <v>30</v>
      </c>
      <c r="AH3" s="10" t="s">
        <v>31</v>
      </c>
      <c r="AI3" s="10" t="s">
        <v>32</v>
      </c>
      <c r="AJ3" s="10" t="s">
        <v>33</v>
      </c>
      <c r="AK3" s="11"/>
    </row>
    <row r="4" spans="1:37" ht="18.75" customHeight="1" thickBot="1">
      <c r="A4" s="23" t="s">
        <v>34</v>
      </c>
      <c r="B4" s="1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123"/>
    </row>
    <row r="5" spans="1:37" ht="15" customHeight="1" thickBot="1">
      <c r="A5" s="617" t="s">
        <v>201</v>
      </c>
      <c r="B5" s="919"/>
      <c r="C5" s="73" t="s">
        <v>203</v>
      </c>
      <c r="D5" s="127" t="s">
        <v>124</v>
      </c>
      <c r="E5" s="127" t="s">
        <v>204</v>
      </c>
      <c r="F5" s="127">
        <v>64.569999999999993</v>
      </c>
      <c r="G5" s="127"/>
      <c r="H5" s="963">
        <f>SUM(H8:H9)</f>
        <v>131376</v>
      </c>
      <c r="I5" s="965">
        <f t="shared" ref="I5:J5" si="0">SUM(I8:I9)</f>
        <v>207.786</v>
      </c>
      <c r="J5" s="963">
        <f t="shared" si="0"/>
        <v>359648</v>
      </c>
      <c r="K5" s="127"/>
      <c r="L5" s="127"/>
      <c r="M5" s="127"/>
      <c r="N5" s="145">
        <v>392487.71</v>
      </c>
      <c r="O5" s="127"/>
      <c r="P5" s="145">
        <v>105889.36</v>
      </c>
      <c r="Q5" s="127"/>
      <c r="R5" s="127"/>
      <c r="S5" s="127"/>
      <c r="T5" s="127"/>
      <c r="U5" s="145">
        <v>92588.7</v>
      </c>
      <c r="V5" s="127"/>
      <c r="W5" s="127"/>
      <c r="X5" s="145">
        <v>19298.320518330402</v>
      </c>
      <c r="Y5" s="127"/>
      <c r="Z5" s="145">
        <v>11904.8407852366</v>
      </c>
      <c r="AA5" s="145">
        <v>124600</v>
      </c>
      <c r="AB5" s="145">
        <v>9556.5957815209294</v>
      </c>
      <c r="AC5" s="127"/>
      <c r="AD5" s="145">
        <v>43384.231750681203</v>
      </c>
      <c r="AE5" s="127"/>
      <c r="AF5" s="145">
        <v>19219.767989843898</v>
      </c>
      <c r="AG5" s="127"/>
      <c r="AH5" s="127"/>
      <c r="AI5" s="127"/>
      <c r="AJ5" s="424">
        <f>SUM(K5:AI5)</f>
        <v>818929.52682561299</v>
      </c>
    </row>
    <row r="6" spans="1:37" ht="18" thickBot="1">
      <c r="A6" s="950" t="s">
        <v>202</v>
      </c>
      <c r="B6" s="951"/>
      <c r="C6" s="73" t="s">
        <v>203</v>
      </c>
      <c r="D6" s="127" t="s">
        <v>124</v>
      </c>
      <c r="E6" s="127" t="s">
        <v>204</v>
      </c>
      <c r="F6" s="127">
        <v>65.569999999999993</v>
      </c>
      <c r="G6" s="129"/>
      <c r="H6" s="964"/>
      <c r="I6" s="966"/>
      <c r="J6" s="964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</row>
    <row r="7" spans="1:37" ht="18.75" customHeight="1" thickBot="1">
      <c r="A7" s="23" t="s">
        <v>38</v>
      </c>
      <c r="B7" s="12"/>
      <c r="C7" s="13"/>
      <c r="D7" s="13"/>
      <c r="E7" s="13"/>
      <c r="F7" s="13"/>
      <c r="G7" s="13"/>
      <c r="H7" s="13"/>
      <c r="I7" s="24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24"/>
    </row>
    <row r="8" spans="1:37" ht="37.5" customHeight="1">
      <c r="A8" s="36" t="s">
        <v>347</v>
      </c>
      <c r="B8" s="37" t="s">
        <v>42</v>
      </c>
      <c r="C8" s="38" t="s">
        <v>203</v>
      </c>
      <c r="D8" s="37" t="s">
        <v>124</v>
      </c>
      <c r="E8" s="37" t="s">
        <v>204</v>
      </c>
      <c r="F8" s="37">
        <v>64.569999999999993</v>
      </c>
      <c r="G8" s="37"/>
      <c r="H8" s="145">
        <f>0.6*'[1]3.1_Recon_Fis_Prod_NUPRC+Coy'!$F$9</f>
        <v>78825.599999999991</v>
      </c>
      <c r="I8" s="499">
        <f>0.6*'[1]Recon_Gas Production '!$F$9</f>
        <v>124.6716</v>
      </c>
      <c r="J8" s="145">
        <f>0.6*'[1]2.1_Recon_Crude Lifting'!$H$5</f>
        <v>215788.79999999999</v>
      </c>
      <c r="K8" s="37"/>
      <c r="L8" s="37"/>
      <c r="M8" s="37"/>
      <c r="N8" s="145">
        <v>392487.71</v>
      </c>
      <c r="O8" s="127"/>
      <c r="P8" s="145">
        <v>105889.36</v>
      </c>
      <c r="Q8" s="37"/>
      <c r="R8" s="37"/>
      <c r="S8" s="37"/>
      <c r="T8" s="37"/>
      <c r="U8" s="145">
        <v>92588.7</v>
      </c>
      <c r="V8" s="127"/>
      <c r="W8" s="127"/>
      <c r="X8" s="145">
        <v>19298.320518330402</v>
      </c>
      <c r="Y8" s="37"/>
      <c r="Z8" s="145">
        <v>11904.8407852366</v>
      </c>
      <c r="AA8" s="145">
        <v>124600</v>
      </c>
      <c r="AB8" s="145">
        <v>9556.5957815209294</v>
      </c>
      <c r="AC8" s="127"/>
      <c r="AD8" s="145">
        <v>43384.231750681203</v>
      </c>
      <c r="AE8" s="127"/>
      <c r="AF8" s="145">
        <v>19219.767989843898</v>
      </c>
      <c r="AG8" s="37"/>
      <c r="AH8" s="37"/>
      <c r="AI8" s="37"/>
      <c r="AJ8" s="424">
        <f>SUM(K8:AI8)</f>
        <v>818929.52682561299</v>
      </c>
    </row>
    <row r="9" spans="1:37" ht="14">
      <c r="A9" s="14" t="s">
        <v>346</v>
      </c>
      <c r="B9" s="6" t="s">
        <v>42</v>
      </c>
      <c r="H9" s="6">
        <f>0.4*'[1]3.1_Recon_Fis_Prod_NUPRC+Coy'!$F$9</f>
        <v>52550.400000000001</v>
      </c>
      <c r="I9" s="276">
        <f>0.4*'[1]Recon_Gas Production '!$F$9</f>
        <v>83.114400000000003</v>
      </c>
      <c r="J9" s="276">
        <f>0.4*'[1]2.1_Recon_Crude Lifting'!$H$5</f>
        <v>143859.20000000001</v>
      </c>
      <c r="R9" s="7"/>
      <c r="S9" s="7"/>
    </row>
    <row r="10" spans="1:37" ht="30" customHeight="1">
      <c r="A10" s="945" t="s">
        <v>205</v>
      </c>
      <c r="B10" s="946"/>
      <c r="C10" s="946"/>
      <c r="D10" s="946"/>
      <c r="E10" s="946"/>
      <c r="F10" s="946"/>
      <c r="G10" s="946"/>
      <c r="H10" s="946"/>
      <c r="I10" s="946"/>
      <c r="J10" s="946"/>
      <c r="K10" s="946"/>
      <c r="L10" s="946"/>
      <c r="M10" s="946"/>
      <c r="N10" s="946"/>
      <c r="O10" s="946"/>
      <c r="P10" s="946"/>
      <c r="Q10" s="946"/>
      <c r="R10" s="946"/>
      <c r="S10" s="946"/>
      <c r="T10" s="946"/>
      <c r="U10" s="946"/>
      <c r="V10" s="946"/>
      <c r="W10" s="946"/>
      <c r="X10" s="946"/>
      <c r="Y10" s="946"/>
      <c r="Z10" s="946"/>
      <c r="AA10" s="946"/>
      <c r="AB10" s="946"/>
      <c r="AC10" s="946"/>
      <c r="AD10" s="946"/>
      <c r="AE10" s="946"/>
      <c r="AF10" s="946"/>
      <c r="AG10" s="946"/>
      <c r="AH10" s="946"/>
      <c r="AI10" s="946"/>
      <c r="AJ10" s="947"/>
    </row>
    <row r="11" spans="1:37" ht="237.75" customHeight="1" thickBot="1">
      <c r="A11" s="948"/>
      <c r="B11" s="949"/>
      <c r="C11" s="282" t="s">
        <v>0</v>
      </c>
      <c r="D11" s="282" t="s">
        <v>1</v>
      </c>
      <c r="E11" s="282" t="s">
        <v>2</v>
      </c>
      <c r="F11" s="282" t="s">
        <v>3</v>
      </c>
      <c r="G11" s="282" t="s">
        <v>4</v>
      </c>
      <c r="H11" s="282" t="s">
        <v>5</v>
      </c>
      <c r="I11" s="510" t="s">
        <v>6</v>
      </c>
      <c r="J11" s="282" t="s">
        <v>370</v>
      </c>
      <c r="K11" s="282" t="s">
        <v>7</v>
      </c>
      <c r="L11" s="283" t="s">
        <v>8</v>
      </c>
      <c r="M11" s="282" t="s">
        <v>143</v>
      </c>
      <c r="N11" s="282" t="s">
        <v>10</v>
      </c>
      <c r="O11" s="282" t="s">
        <v>28</v>
      </c>
      <c r="P11" s="282" t="s">
        <v>12</v>
      </c>
      <c r="Q11" s="282" t="s">
        <v>13</v>
      </c>
      <c r="R11" s="282" t="s">
        <v>14</v>
      </c>
      <c r="S11" s="282" t="s">
        <v>15</v>
      </c>
      <c r="T11" s="282" t="s">
        <v>16</v>
      </c>
      <c r="U11" s="282" t="s">
        <v>17</v>
      </c>
      <c r="V11" s="282" t="s">
        <v>18</v>
      </c>
      <c r="W11" s="282" t="s">
        <v>19</v>
      </c>
      <c r="X11" s="282" t="s">
        <v>20</v>
      </c>
      <c r="Y11" s="282" t="s">
        <v>21</v>
      </c>
      <c r="Z11" s="282" t="s">
        <v>22</v>
      </c>
      <c r="AA11" s="282" t="s">
        <v>23</v>
      </c>
      <c r="AB11" s="282" t="s">
        <v>24</v>
      </c>
      <c r="AC11" s="282" t="s">
        <v>25</v>
      </c>
      <c r="AD11" s="282" t="s">
        <v>26</v>
      </c>
      <c r="AE11" s="282" t="s">
        <v>27</v>
      </c>
      <c r="AF11" s="282" t="s">
        <v>29</v>
      </c>
      <c r="AG11" s="282" t="s">
        <v>30</v>
      </c>
      <c r="AH11" s="282" t="s">
        <v>31</v>
      </c>
      <c r="AI11" s="282" t="s">
        <v>32</v>
      </c>
      <c r="AJ11" s="282" t="s">
        <v>33</v>
      </c>
    </row>
    <row r="12" spans="1:37" ht="18" thickBot="1">
      <c r="A12" s="23" t="s">
        <v>34</v>
      </c>
      <c r="B12" s="12"/>
      <c r="C12" s="24"/>
      <c r="D12" s="24"/>
      <c r="E12" s="24"/>
      <c r="F12" s="24"/>
      <c r="G12" s="24"/>
      <c r="H12" s="24"/>
      <c r="I12" s="497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123"/>
    </row>
    <row r="13" spans="1:37" ht="18.75" customHeight="1" thickBot="1">
      <c r="A13" s="617" t="s">
        <v>206</v>
      </c>
      <c r="B13" s="919"/>
      <c r="C13" s="402" t="s">
        <v>516</v>
      </c>
      <c r="D13" s="131" t="s">
        <v>210</v>
      </c>
      <c r="E13" s="131" t="s">
        <v>211</v>
      </c>
      <c r="F13" s="131">
        <v>285</v>
      </c>
      <c r="G13" s="131"/>
      <c r="H13" s="155">
        <f>H15+H16</f>
        <v>304493</v>
      </c>
      <c r="I13" s="500">
        <f>I15</f>
        <v>3967.8142499999999</v>
      </c>
      <c r="J13" s="155">
        <f>J15+J16</f>
        <v>280817</v>
      </c>
      <c r="K13" s="131"/>
      <c r="L13" s="131"/>
      <c r="M13" s="131"/>
      <c r="N13" s="155">
        <v>1131953.05</v>
      </c>
      <c r="O13" s="131"/>
      <c r="P13" s="131"/>
      <c r="Q13" s="155">
        <v>606864.72</v>
      </c>
      <c r="R13" s="131"/>
      <c r="S13" s="131"/>
      <c r="T13" s="155">
        <v>86998.09</v>
      </c>
      <c r="U13" s="155">
        <v>1638954.95</v>
      </c>
      <c r="V13" s="131"/>
      <c r="W13" s="131"/>
      <c r="X13" s="155">
        <v>502630.39</v>
      </c>
      <c r="Y13" s="131"/>
      <c r="Z13" s="155">
        <v>848521.95398687199</v>
      </c>
      <c r="AA13" s="155">
        <v>271241.02055982198</v>
      </c>
      <c r="AB13" s="155">
        <v>16196048.800000001</v>
      </c>
      <c r="AC13" s="131"/>
      <c r="AD13" s="131"/>
      <c r="AE13" s="131"/>
      <c r="AF13" s="131"/>
      <c r="AG13" s="155">
        <v>2972897.09</v>
      </c>
      <c r="AH13" s="131"/>
      <c r="AI13" s="131"/>
      <c r="AJ13" s="424">
        <f>SUM(K13:AI13)</f>
        <v>24256110.064546693</v>
      </c>
    </row>
    <row r="14" spans="1:37" ht="18" thickBot="1">
      <c r="A14" s="23" t="s">
        <v>38</v>
      </c>
      <c r="B14" s="24"/>
      <c r="C14" s="374"/>
      <c r="D14" s="374"/>
      <c r="E14" s="374"/>
      <c r="F14" s="374"/>
      <c r="G14" s="374"/>
      <c r="H14" s="374"/>
      <c r="I14" s="49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24"/>
    </row>
    <row r="15" spans="1:37" ht="36.75" customHeight="1">
      <c r="A15" s="960" t="s">
        <v>207</v>
      </c>
      <c r="B15" s="593" t="s">
        <v>208</v>
      </c>
      <c r="C15" s="962" t="s">
        <v>209</v>
      </c>
      <c r="D15" s="593" t="s">
        <v>210</v>
      </c>
      <c r="E15" s="593" t="s">
        <v>211</v>
      </c>
      <c r="F15" s="593">
        <v>285</v>
      </c>
      <c r="G15" s="385" t="s">
        <v>371</v>
      </c>
      <c r="H15" s="371"/>
      <c r="I15" s="958">
        <f>'[1]Recon_Gas Production '!$F$31</f>
        <v>3967.8142499999999</v>
      </c>
      <c r="J15" s="356">
        <f>'[1]2.1_Recon_Crude Lifting'!$H$22</f>
        <v>4760</v>
      </c>
      <c r="K15" s="141"/>
      <c r="L15" s="141"/>
      <c r="M15" s="141"/>
      <c r="N15" s="174">
        <v>1131953.05</v>
      </c>
      <c r="O15" s="175"/>
      <c r="P15" s="175"/>
      <c r="Q15" s="174">
        <v>606864.72</v>
      </c>
      <c r="R15" s="175"/>
      <c r="S15" s="175"/>
      <c r="T15" s="174">
        <v>86998.09</v>
      </c>
      <c r="U15" s="174">
        <v>1638954.95</v>
      </c>
      <c r="V15" s="141"/>
      <c r="W15" s="141"/>
      <c r="X15" s="174">
        <v>502630.39</v>
      </c>
      <c r="Y15" s="175"/>
      <c r="Z15" s="174">
        <v>848521.95398687199</v>
      </c>
      <c r="AA15" s="174">
        <v>271241.02055982198</v>
      </c>
      <c r="AB15" s="174">
        <v>16196048.800000001</v>
      </c>
      <c r="AC15" s="141"/>
      <c r="AD15" s="141"/>
      <c r="AE15" s="141"/>
      <c r="AF15" s="141"/>
      <c r="AG15" s="174">
        <v>2972897.09</v>
      </c>
      <c r="AH15" s="141"/>
      <c r="AI15" s="141"/>
      <c r="AJ15" s="424">
        <f>SUM(K15:AI15)</f>
        <v>24256110.064546693</v>
      </c>
    </row>
    <row r="16" spans="1:37" ht="18" thickBot="1">
      <c r="A16" s="961"/>
      <c r="B16" s="593"/>
      <c r="C16" s="962"/>
      <c r="D16" s="593"/>
      <c r="E16" s="593"/>
      <c r="F16" s="593"/>
      <c r="G16" s="386" t="s">
        <v>369</v>
      </c>
      <c r="H16" s="387">
        <f>'[1]3.1_Recon_Fis_Prod_NUPRC+Coy'!$F$23</f>
        <v>304493</v>
      </c>
      <c r="I16" s="959"/>
      <c r="J16" s="176">
        <f>'[1]2.1_Recon_Crude Lifting'!$H$23</f>
        <v>276057</v>
      </c>
      <c r="K16" s="26"/>
      <c r="L16" s="26"/>
      <c r="M16" s="26"/>
      <c r="N16" s="151"/>
      <c r="O16" s="126"/>
      <c r="P16" s="126"/>
      <c r="Q16" s="151"/>
      <c r="R16" s="126"/>
      <c r="S16" s="126"/>
      <c r="T16" s="151"/>
      <c r="U16" s="151"/>
      <c r="V16" s="26"/>
      <c r="W16" s="26"/>
      <c r="X16" s="151"/>
      <c r="Y16" s="126"/>
      <c r="Z16" s="151"/>
      <c r="AA16" s="151"/>
      <c r="AB16" s="151"/>
      <c r="AC16" s="26"/>
      <c r="AD16" s="26"/>
      <c r="AE16" s="26"/>
      <c r="AF16" s="26"/>
      <c r="AG16" s="151"/>
      <c r="AH16" s="26"/>
      <c r="AI16" s="26"/>
      <c r="AJ16" s="26"/>
    </row>
    <row r="17" spans="1:36" ht="37.5" customHeight="1">
      <c r="A17" s="918" t="s">
        <v>212</v>
      </c>
      <c r="B17" s="952"/>
      <c r="C17" s="952"/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2"/>
      <c r="AH17" s="952"/>
      <c r="AI17" s="952"/>
      <c r="AJ17" s="953"/>
    </row>
    <row r="18" spans="1:36" ht="237.75" customHeight="1" thickBot="1">
      <c r="A18" s="926"/>
      <c r="B18" s="927"/>
      <c r="C18" s="10" t="s">
        <v>0</v>
      </c>
      <c r="D18" s="10" t="s">
        <v>1</v>
      </c>
      <c r="E18" s="10" t="s">
        <v>2</v>
      </c>
      <c r="F18" s="10" t="s">
        <v>3</v>
      </c>
      <c r="G18" s="10" t="s">
        <v>4</v>
      </c>
      <c r="H18" s="10" t="s">
        <v>5</v>
      </c>
      <c r="I18" s="509" t="s">
        <v>6</v>
      </c>
      <c r="J18" s="10" t="s">
        <v>370</v>
      </c>
      <c r="K18" s="10" t="s">
        <v>7</v>
      </c>
      <c r="L18" s="122" t="s">
        <v>8</v>
      </c>
      <c r="M18" s="10" t="s">
        <v>143</v>
      </c>
      <c r="N18" s="10" t="s">
        <v>10</v>
      </c>
      <c r="O18" s="10" t="s">
        <v>28</v>
      </c>
      <c r="P18" s="10" t="s">
        <v>12</v>
      </c>
      <c r="Q18" s="10" t="s">
        <v>13</v>
      </c>
      <c r="R18" s="10" t="s">
        <v>14</v>
      </c>
      <c r="S18" s="10" t="s">
        <v>15</v>
      </c>
      <c r="T18" s="10" t="s">
        <v>16</v>
      </c>
      <c r="U18" s="10" t="s">
        <v>17</v>
      </c>
      <c r="V18" s="10" t="s">
        <v>18</v>
      </c>
      <c r="W18" s="10" t="s">
        <v>19</v>
      </c>
      <c r="X18" s="10" t="s">
        <v>20</v>
      </c>
      <c r="Y18" s="10" t="s">
        <v>21</v>
      </c>
      <c r="Z18" s="10" t="s">
        <v>22</v>
      </c>
      <c r="AA18" s="10" t="s">
        <v>23</v>
      </c>
      <c r="AB18" s="10" t="s">
        <v>24</v>
      </c>
      <c r="AC18" s="10" t="s">
        <v>25</v>
      </c>
      <c r="AD18" s="10" t="s">
        <v>26</v>
      </c>
      <c r="AE18" s="10" t="s">
        <v>27</v>
      </c>
      <c r="AF18" s="10" t="s">
        <v>29</v>
      </c>
      <c r="AG18" s="10" t="s">
        <v>30</v>
      </c>
      <c r="AH18" s="10" t="s">
        <v>31</v>
      </c>
      <c r="AI18" s="10" t="s">
        <v>32</v>
      </c>
      <c r="AJ18" s="10" t="s">
        <v>33</v>
      </c>
    </row>
    <row r="19" spans="1:36" s="134" customFormat="1" ht="17.5">
      <c r="A19" s="390" t="s">
        <v>34</v>
      </c>
      <c r="B19" s="24"/>
      <c r="C19" s="24"/>
      <c r="D19" s="24"/>
      <c r="E19" s="24"/>
      <c r="F19" s="24"/>
      <c r="G19" s="24"/>
      <c r="H19" s="24"/>
      <c r="I19" s="497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123"/>
    </row>
    <row r="20" spans="1:36" s="125" customFormat="1" ht="20.5" thickBot="1">
      <c r="A20" s="729" t="s">
        <v>213</v>
      </c>
      <c r="B20" s="952"/>
      <c r="C20" s="446" t="s">
        <v>215</v>
      </c>
      <c r="D20" s="132" t="s">
        <v>198</v>
      </c>
      <c r="E20" s="132" t="s">
        <v>211</v>
      </c>
      <c r="F20" s="132">
        <v>65</v>
      </c>
      <c r="G20" s="132"/>
      <c r="H20" s="967">
        <f>SUM(H25:H28)</f>
        <v>1265736</v>
      </c>
      <c r="I20" s="967">
        <f t="shared" ref="I20:J20" si="1">SUM(I25:I28)</f>
        <v>6885.5349200000001</v>
      </c>
      <c r="J20" s="967">
        <f t="shared" si="1"/>
        <v>1243464</v>
      </c>
      <c r="K20" s="72"/>
      <c r="L20" s="72"/>
      <c r="M20" s="72"/>
      <c r="N20" s="388">
        <v>1098717.5900000001</v>
      </c>
      <c r="O20" s="388">
        <v>66927.289999999994</v>
      </c>
      <c r="P20" s="132"/>
      <c r="Q20" s="388">
        <v>1573000</v>
      </c>
      <c r="R20" s="132"/>
      <c r="S20" s="388">
        <v>1706901.38</v>
      </c>
      <c r="T20" s="388">
        <v>100000</v>
      </c>
      <c r="U20" s="388">
        <v>1846112.04</v>
      </c>
      <c r="V20" s="132"/>
      <c r="W20" s="132"/>
      <c r="X20" s="388">
        <v>1843718.98970275</v>
      </c>
      <c r="Y20" s="132"/>
      <c r="Z20" s="388">
        <v>1550306.61</v>
      </c>
      <c r="AA20" s="388">
        <v>1638482.57</v>
      </c>
      <c r="AB20" s="388">
        <v>1109397.4092605901</v>
      </c>
      <c r="AC20" s="132"/>
      <c r="AD20" s="132"/>
      <c r="AE20" s="132"/>
      <c r="AF20" s="388">
        <v>221235.25359177601</v>
      </c>
      <c r="AG20" s="132"/>
      <c r="AH20" s="132"/>
      <c r="AI20" s="132"/>
      <c r="AJ20" s="447">
        <f>SUM(K20:AI20)</f>
        <v>12754799.132555116</v>
      </c>
    </row>
    <row r="21" spans="1:36" s="125" customFormat="1" ht="18" thickBot="1">
      <c r="A21" s="619" t="s">
        <v>214</v>
      </c>
      <c r="B21" s="914"/>
      <c r="C21" s="73" t="s">
        <v>215</v>
      </c>
      <c r="D21" s="127" t="s">
        <v>198</v>
      </c>
      <c r="E21" s="127" t="s">
        <v>211</v>
      </c>
      <c r="F21" s="127">
        <v>65</v>
      </c>
      <c r="G21" s="445"/>
      <c r="H21" s="968"/>
      <c r="I21" s="968"/>
      <c r="J21" s="968"/>
      <c r="K21" s="72"/>
      <c r="L21" s="72"/>
      <c r="M21" s="72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</row>
    <row r="22" spans="1:36" s="454" customFormat="1" ht="4.5" customHeight="1" thickBot="1">
      <c r="A22" s="956" t="s">
        <v>213</v>
      </c>
      <c r="B22" s="957"/>
      <c r="C22" s="451" t="s">
        <v>215</v>
      </c>
      <c r="D22" s="452" t="s">
        <v>198</v>
      </c>
      <c r="E22" s="452" t="s">
        <v>211</v>
      </c>
      <c r="F22" s="452">
        <v>65</v>
      </c>
      <c r="G22" s="452"/>
      <c r="H22" s="448">
        <f>H25+H26</f>
        <v>696154.8</v>
      </c>
      <c r="I22" s="501">
        <f>I25+I26</f>
        <v>3787.0442060000005</v>
      </c>
      <c r="J22" s="448">
        <f>J25+J26</f>
        <v>683905.20000000007</v>
      </c>
      <c r="K22" s="452"/>
      <c r="L22" s="452"/>
      <c r="M22" s="452"/>
      <c r="N22" s="448">
        <v>1098717.5900000001</v>
      </c>
      <c r="O22" s="448">
        <v>66927.289999999994</v>
      </c>
      <c r="P22" s="452"/>
      <c r="Q22" s="448">
        <v>1573000</v>
      </c>
      <c r="R22" s="452"/>
      <c r="S22" s="448">
        <v>1706901.38</v>
      </c>
      <c r="T22" s="448">
        <v>100000</v>
      </c>
      <c r="U22" s="448">
        <v>1846112.04</v>
      </c>
      <c r="V22" s="452"/>
      <c r="W22" s="452"/>
      <c r="X22" s="448">
        <v>1843718.98970275</v>
      </c>
      <c r="Y22" s="452"/>
      <c r="Z22" s="448">
        <v>1550306.61</v>
      </c>
      <c r="AA22" s="448">
        <v>1638482.57</v>
      </c>
      <c r="AB22" s="448">
        <v>1109397.4092605901</v>
      </c>
      <c r="AC22" s="452"/>
      <c r="AD22" s="452"/>
      <c r="AE22" s="452"/>
      <c r="AF22" s="448">
        <v>221235.25359177601</v>
      </c>
      <c r="AG22" s="452"/>
      <c r="AH22" s="452"/>
      <c r="AI22" s="452"/>
      <c r="AJ22" s="453">
        <f>SUM(K22:AI22)</f>
        <v>12754799.132555116</v>
      </c>
    </row>
    <row r="23" spans="1:36" s="459" customFormat="1" ht="5" customHeight="1" thickBot="1">
      <c r="A23" s="954" t="s">
        <v>214</v>
      </c>
      <c r="B23" s="955"/>
      <c r="C23" s="455" t="s">
        <v>215</v>
      </c>
      <c r="D23" s="456" t="s">
        <v>198</v>
      </c>
      <c r="E23" s="456" t="s">
        <v>211</v>
      </c>
      <c r="F23" s="456">
        <v>65</v>
      </c>
      <c r="G23" s="457"/>
      <c r="H23" s="449">
        <f t="array" ref="H23:H24">H27:H28</f>
        <v>0</v>
      </c>
      <c r="I23" s="449">
        <f t="array" ref="I23:I24">I27:I28</f>
        <v>0</v>
      </c>
      <c r="J23" s="450">
        <f>J27+J28</f>
        <v>559558.80000000005</v>
      </c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/>
      <c r="AD23" s="458"/>
      <c r="AE23" s="458"/>
      <c r="AF23" s="458"/>
      <c r="AG23" s="458"/>
      <c r="AH23" s="458"/>
      <c r="AI23" s="458"/>
      <c r="AJ23" s="458"/>
    </row>
    <row r="24" spans="1:36" ht="15.75" customHeight="1" thickBot="1">
      <c r="A24" s="390" t="s">
        <v>38</v>
      </c>
      <c r="B24" s="24"/>
      <c r="C24" s="374"/>
      <c r="D24" s="374"/>
      <c r="E24" s="374"/>
      <c r="F24" s="374"/>
      <c r="G24" s="13"/>
      <c r="H24" s="460">
        <v>569581.20000000007</v>
      </c>
      <c r="I24" s="511">
        <v>3098.490714</v>
      </c>
      <c r="J24" s="13"/>
      <c r="K24" s="374"/>
      <c r="L24" s="374"/>
      <c r="M24" s="374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24"/>
    </row>
    <row r="25" spans="1:36" ht="15.75" customHeight="1">
      <c r="A25" s="593" t="s">
        <v>348</v>
      </c>
      <c r="B25" s="593" t="s">
        <v>467</v>
      </c>
      <c r="C25" s="962" t="s">
        <v>215</v>
      </c>
      <c r="D25" s="593" t="s">
        <v>198</v>
      </c>
      <c r="E25" s="593" t="s">
        <v>211</v>
      </c>
      <c r="F25" s="593">
        <v>65</v>
      </c>
      <c r="G25" s="365" t="s">
        <v>407</v>
      </c>
      <c r="H25" s="145">
        <f>0.55*'[1]3.1_Recon_Fis_Prod_NUPRC+Coy'!$F$27</f>
        <v>696154.8</v>
      </c>
      <c r="I25" s="499">
        <f>0.55*'[1]Recon_Gas Production '!$F$36</f>
        <v>3787.0442060000005</v>
      </c>
      <c r="J25" s="145">
        <f>0.55*'[1]2.1_Recon_Crude Lifting'!$H$30</f>
        <v>683905.20000000007</v>
      </c>
      <c r="K25" s="26"/>
      <c r="L25" s="26"/>
      <c r="M25" s="26"/>
      <c r="N25" s="145">
        <v>1098717.5900000001</v>
      </c>
      <c r="O25" s="145">
        <v>66927.289999999994</v>
      </c>
      <c r="P25" s="127"/>
      <c r="Q25" s="145">
        <v>1573000</v>
      </c>
      <c r="R25" s="127"/>
      <c r="S25" s="145">
        <v>1706901.38</v>
      </c>
      <c r="T25" s="145">
        <v>100000</v>
      </c>
      <c r="U25" s="145">
        <v>1846112.04</v>
      </c>
      <c r="V25" s="141"/>
      <c r="W25" s="141"/>
      <c r="X25" s="145">
        <v>1843718.98970275</v>
      </c>
      <c r="Y25" s="127"/>
      <c r="Z25" s="145">
        <v>1550306.61</v>
      </c>
      <c r="AA25" s="145">
        <v>1638482.57</v>
      </c>
      <c r="AB25" s="145">
        <v>1109397.4092605901</v>
      </c>
      <c r="AC25" s="127"/>
      <c r="AD25" s="127"/>
      <c r="AE25" s="127"/>
      <c r="AF25" s="145">
        <v>221235.25359177601</v>
      </c>
      <c r="AG25" s="141"/>
      <c r="AH25" s="141"/>
      <c r="AI25" s="141"/>
      <c r="AJ25" s="424">
        <f>SUM(K25:AI25)</f>
        <v>12754799.132555116</v>
      </c>
    </row>
    <row r="26" spans="1:36" ht="15.75" customHeight="1">
      <c r="A26" s="593"/>
      <c r="B26" s="593"/>
      <c r="C26" s="962"/>
      <c r="D26" s="593"/>
      <c r="E26" s="593"/>
      <c r="F26" s="593"/>
      <c r="G26" s="358" t="s">
        <v>465</v>
      </c>
      <c r="H26" s="388">
        <f>0.55*'[1]3.1_Recon_Fis_Prod_NUPRC+Coy'!$F$28</f>
        <v>0</v>
      </c>
      <c r="I26" s="502"/>
      <c r="J26" s="388"/>
      <c r="K26" s="26"/>
      <c r="L26" s="26"/>
      <c r="M26" s="26"/>
      <c r="N26" s="388"/>
      <c r="O26" s="388"/>
      <c r="P26" s="132"/>
      <c r="Q26" s="388"/>
      <c r="R26" s="132"/>
      <c r="S26" s="388"/>
      <c r="T26" s="388"/>
      <c r="U26" s="388"/>
      <c r="V26" s="358"/>
      <c r="W26" s="358"/>
      <c r="X26" s="388"/>
      <c r="Y26" s="132"/>
      <c r="Z26" s="388"/>
      <c r="AA26" s="388"/>
      <c r="AB26" s="388"/>
      <c r="AC26" s="132"/>
      <c r="AD26" s="132"/>
      <c r="AE26" s="132"/>
      <c r="AF26" s="388"/>
      <c r="AG26" s="358"/>
      <c r="AH26" s="358"/>
      <c r="AI26" s="358"/>
      <c r="AJ26" s="358"/>
    </row>
    <row r="27" spans="1:36" ht="15.75" customHeight="1">
      <c r="A27" s="593"/>
      <c r="B27" s="593" t="s">
        <v>466</v>
      </c>
      <c r="C27" s="962"/>
      <c r="D27" s="593"/>
      <c r="E27" s="593"/>
      <c r="F27" s="593"/>
      <c r="G27" s="358" t="s">
        <v>465</v>
      </c>
      <c r="H27" s="388">
        <f>0.45*'[1]3.1_Recon_Fis_Prod_NUPRC+Coy'!$F$28</f>
        <v>0</v>
      </c>
      <c r="I27" s="502"/>
      <c r="J27" s="388"/>
      <c r="K27" s="26"/>
      <c r="L27" s="26"/>
      <c r="M27" s="26"/>
      <c r="N27" s="388"/>
      <c r="O27" s="388"/>
      <c r="P27" s="132"/>
      <c r="Q27" s="388"/>
      <c r="R27" s="132"/>
      <c r="S27" s="388"/>
      <c r="T27" s="388"/>
      <c r="U27" s="388"/>
      <c r="V27" s="358"/>
      <c r="W27" s="358"/>
      <c r="X27" s="388"/>
      <c r="Y27" s="132"/>
      <c r="Z27" s="388"/>
      <c r="AA27" s="388"/>
      <c r="AB27" s="388"/>
      <c r="AC27" s="132"/>
      <c r="AD27" s="132"/>
      <c r="AE27" s="132"/>
      <c r="AF27" s="388"/>
      <c r="AG27" s="358"/>
      <c r="AH27" s="358"/>
      <c r="AI27" s="358"/>
      <c r="AJ27" s="358"/>
    </row>
    <row r="28" spans="1:36" ht="15.75" customHeight="1">
      <c r="A28" s="593"/>
      <c r="B28" s="593"/>
      <c r="C28" s="962"/>
      <c r="D28" s="593"/>
      <c r="E28" s="593"/>
      <c r="F28" s="593"/>
      <c r="G28" s="389" t="s">
        <v>407</v>
      </c>
      <c r="H28" s="26">
        <f>0.45*'[1]3.1_Recon_Fis_Prod_NUPRC+Coy'!$F$27</f>
        <v>569581.20000000007</v>
      </c>
      <c r="I28" s="503">
        <f>0.45*'[1]Recon_Gas Production '!$F$36</f>
        <v>3098.490714</v>
      </c>
      <c r="J28" s="176">
        <f>0.45*'[1]2.1_Recon_Crude Lifting'!$H$30</f>
        <v>559558.80000000005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</row>
    <row r="29" spans="1:36" ht="25.5" customHeight="1">
      <c r="A29" s="657" t="s">
        <v>216</v>
      </c>
      <c r="B29" s="952"/>
      <c r="C29" s="952"/>
      <c r="D29" s="952"/>
      <c r="E29" s="952"/>
      <c r="F29" s="952"/>
      <c r="G29" s="952"/>
      <c r="H29" s="952"/>
      <c r="I29" s="952"/>
      <c r="J29" s="952"/>
      <c r="K29" s="952"/>
      <c r="L29" s="952"/>
      <c r="M29" s="952"/>
      <c r="N29" s="952"/>
      <c r="O29" s="952"/>
      <c r="P29" s="952"/>
      <c r="Q29" s="952"/>
      <c r="R29" s="952"/>
      <c r="S29" s="952"/>
      <c r="T29" s="952"/>
      <c r="U29" s="952"/>
      <c r="V29" s="952"/>
      <c r="W29" s="952"/>
      <c r="X29" s="952"/>
      <c r="Y29" s="952"/>
      <c r="Z29" s="952"/>
      <c r="AA29" s="952"/>
      <c r="AB29" s="952"/>
      <c r="AC29" s="952"/>
      <c r="AD29" s="952"/>
      <c r="AE29" s="952"/>
      <c r="AF29" s="952"/>
      <c r="AG29" s="952"/>
      <c r="AH29" s="952"/>
      <c r="AI29" s="952"/>
      <c r="AJ29" s="953"/>
    </row>
    <row r="30" spans="1:36" ht="237.75" customHeight="1" thickBot="1">
      <c r="A30" s="926"/>
      <c r="B30" s="927"/>
      <c r="C30" s="10" t="s">
        <v>0</v>
      </c>
      <c r="D30" s="10" t="s">
        <v>1</v>
      </c>
      <c r="E30" s="10" t="s">
        <v>2</v>
      </c>
      <c r="F30" s="10" t="s">
        <v>3</v>
      </c>
      <c r="G30" s="10" t="s">
        <v>4</v>
      </c>
      <c r="H30" s="10" t="s">
        <v>5</v>
      </c>
      <c r="I30" s="509" t="s">
        <v>6</v>
      </c>
      <c r="J30" s="10" t="s">
        <v>370</v>
      </c>
      <c r="K30" s="10" t="s">
        <v>7</v>
      </c>
      <c r="L30" s="122" t="s">
        <v>8</v>
      </c>
      <c r="M30" s="10" t="s">
        <v>143</v>
      </c>
      <c r="N30" s="10" t="s">
        <v>10</v>
      </c>
      <c r="O30" s="10" t="s">
        <v>28</v>
      </c>
      <c r="P30" s="10" t="s">
        <v>12</v>
      </c>
      <c r="Q30" s="10" t="s">
        <v>13</v>
      </c>
      <c r="R30" s="10" t="s">
        <v>14</v>
      </c>
      <c r="S30" s="10" t="s">
        <v>15</v>
      </c>
      <c r="T30" s="10" t="s">
        <v>16</v>
      </c>
      <c r="U30" s="10" t="s">
        <v>17</v>
      </c>
      <c r="V30" s="10" t="s">
        <v>18</v>
      </c>
      <c r="W30" s="10" t="s">
        <v>19</v>
      </c>
      <c r="X30" s="10" t="s">
        <v>20</v>
      </c>
      <c r="Y30" s="10" t="s">
        <v>21</v>
      </c>
      <c r="Z30" s="10" t="s">
        <v>22</v>
      </c>
      <c r="AA30" s="10" t="s">
        <v>23</v>
      </c>
      <c r="AB30" s="10" t="s">
        <v>24</v>
      </c>
      <c r="AC30" s="10" t="s">
        <v>25</v>
      </c>
      <c r="AD30" s="10" t="s">
        <v>26</v>
      </c>
      <c r="AE30" s="10" t="s">
        <v>27</v>
      </c>
      <c r="AF30" s="10" t="s">
        <v>29</v>
      </c>
      <c r="AG30" s="10" t="s">
        <v>30</v>
      </c>
      <c r="AH30" s="10" t="s">
        <v>31</v>
      </c>
      <c r="AI30" s="10" t="s">
        <v>32</v>
      </c>
      <c r="AJ30" s="10" t="s">
        <v>33</v>
      </c>
    </row>
    <row r="31" spans="1:36" ht="15.75" customHeight="1" thickBot="1">
      <c r="A31" s="23" t="s">
        <v>34</v>
      </c>
      <c r="B31" s="12"/>
      <c r="C31" s="24"/>
      <c r="D31" s="24"/>
      <c r="E31" s="24"/>
      <c r="F31" s="24"/>
      <c r="G31" s="24"/>
      <c r="H31" s="24"/>
      <c r="I31" s="497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123"/>
    </row>
    <row r="32" spans="1:36" ht="15.75" customHeight="1" thickBot="1">
      <c r="A32" s="617" t="s">
        <v>217</v>
      </c>
      <c r="B32" s="919"/>
      <c r="C32" s="38" t="s">
        <v>219</v>
      </c>
      <c r="D32" s="37" t="s">
        <v>138</v>
      </c>
      <c r="E32" s="37" t="s">
        <v>204</v>
      </c>
      <c r="F32" s="37">
        <v>64.7</v>
      </c>
      <c r="G32" s="126" t="s">
        <v>369</v>
      </c>
      <c r="H32" s="151">
        <f>H34</f>
        <v>937652</v>
      </c>
      <c r="I32" s="387">
        <f>I34</f>
        <v>181.52160000000001</v>
      </c>
      <c r="J32" s="151">
        <f>J34</f>
        <v>940000</v>
      </c>
      <c r="K32" s="126"/>
      <c r="L32" s="126"/>
      <c r="M32" s="126"/>
      <c r="N32" s="151">
        <v>1763822.54</v>
      </c>
      <c r="O32" s="126"/>
      <c r="P32" s="126"/>
      <c r="Q32" s="151">
        <v>4630153.57</v>
      </c>
      <c r="R32" s="151">
        <v>573432</v>
      </c>
      <c r="S32" s="126"/>
      <c r="T32" s="151">
        <v>360684.35</v>
      </c>
      <c r="U32" s="151">
        <v>23731</v>
      </c>
      <c r="V32" s="126"/>
      <c r="W32" s="126"/>
      <c r="X32" s="151">
        <v>473138.16255387699</v>
      </c>
      <c r="Y32" s="151">
        <v>5250457.93</v>
      </c>
      <c r="Z32" s="151">
        <v>807221.64673643804</v>
      </c>
      <c r="AA32" s="151">
        <v>521325.44</v>
      </c>
      <c r="AB32" s="151">
        <v>229499.81771426799</v>
      </c>
      <c r="AC32" s="126"/>
      <c r="AD32" s="151">
        <v>57125395.109999999</v>
      </c>
      <c r="AE32" s="126"/>
      <c r="AF32" s="151">
        <v>32615806.91</v>
      </c>
      <c r="AG32" s="126"/>
      <c r="AH32" s="126"/>
      <c r="AI32" s="126"/>
      <c r="AJ32" s="424">
        <f>SUM(K32:AI32)</f>
        <v>104374668.47700457</v>
      </c>
    </row>
    <row r="33" spans="1:36" ht="15.75" customHeight="1" thickBot="1">
      <c r="A33" s="23" t="s">
        <v>38</v>
      </c>
      <c r="B33" s="12"/>
      <c r="C33" s="13"/>
      <c r="D33" s="13"/>
      <c r="E33" s="13"/>
      <c r="F33" s="13"/>
      <c r="G33" s="13"/>
      <c r="H33" s="13"/>
      <c r="I33" s="498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24"/>
    </row>
    <row r="34" spans="1:36" ht="15.75" customHeight="1">
      <c r="A34" s="36" t="s">
        <v>72</v>
      </c>
      <c r="B34" s="37" t="s">
        <v>218</v>
      </c>
      <c r="C34" s="38" t="s">
        <v>219</v>
      </c>
      <c r="D34" s="37" t="s">
        <v>138</v>
      </c>
      <c r="E34" s="37" t="s">
        <v>204</v>
      </c>
      <c r="F34" s="37">
        <v>64.7</v>
      </c>
      <c r="G34" s="37" t="s">
        <v>369</v>
      </c>
      <c r="H34" s="151">
        <f>'[1]3.1_Recon_Fis_Prod_NUPRC+Coy'!$F$30</f>
        <v>937652</v>
      </c>
      <c r="I34" s="387">
        <f>'[1]Recon_Gas Production '!$F$37</f>
        <v>181.52160000000001</v>
      </c>
      <c r="J34" s="151">
        <f>'[1]2.1_Recon_Crude Lifting'!$H$32</f>
        <v>940000</v>
      </c>
      <c r="K34" s="37"/>
      <c r="L34" s="37"/>
      <c r="M34" s="37"/>
      <c r="N34" s="151">
        <v>1763822.54</v>
      </c>
      <c r="O34" s="126"/>
      <c r="P34" s="126"/>
      <c r="Q34" s="151">
        <v>4630153.57</v>
      </c>
      <c r="R34" s="151">
        <v>573432</v>
      </c>
      <c r="S34" s="126"/>
      <c r="T34" s="151">
        <v>360684.35</v>
      </c>
      <c r="U34" s="151">
        <v>23731</v>
      </c>
      <c r="V34" s="37"/>
      <c r="W34" s="37"/>
      <c r="X34" s="151">
        <v>473138.16255387699</v>
      </c>
      <c r="Y34" s="151">
        <v>5250457.93</v>
      </c>
      <c r="Z34" s="151">
        <v>807221.64673643804</v>
      </c>
      <c r="AA34" s="151">
        <v>521325.44</v>
      </c>
      <c r="AB34" s="151">
        <v>229499.81771426799</v>
      </c>
      <c r="AC34" s="126"/>
      <c r="AD34" s="151">
        <v>57125395.109999999</v>
      </c>
      <c r="AE34" s="126"/>
      <c r="AF34" s="151">
        <v>32615806.91</v>
      </c>
      <c r="AG34" s="37"/>
      <c r="AH34" s="37"/>
      <c r="AI34" s="37"/>
      <c r="AJ34" s="424">
        <f>SUM(K34:AI34)</f>
        <v>104374668.47700457</v>
      </c>
    </row>
    <row r="35" spans="1:36" ht="15.75" customHeight="1" thickBot="1"/>
    <row r="36" spans="1:36" ht="30.5" customHeight="1">
      <c r="A36" s="918" t="s">
        <v>220</v>
      </c>
      <c r="B36" s="919"/>
      <c r="C36" s="919"/>
      <c r="D36" s="919"/>
      <c r="E36" s="919"/>
      <c r="F36" s="919"/>
      <c r="G36" s="919"/>
      <c r="H36" s="919"/>
      <c r="I36" s="919"/>
      <c r="J36" s="919"/>
      <c r="K36" s="919"/>
      <c r="L36" s="919"/>
      <c r="M36" s="919"/>
      <c r="N36" s="919"/>
      <c r="O36" s="919"/>
      <c r="P36" s="919"/>
      <c r="Q36" s="919"/>
      <c r="R36" s="919"/>
      <c r="S36" s="919"/>
      <c r="T36" s="919"/>
      <c r="U36" s="919"/>
      <c r="V36" s="919"/>
      <c r="W36" s="919"/>
      <c r="X36" s="919"/>
      <c r="Y36" s="919"/>
      <c r="Z36" s="919"/>
      <c r="AA36" s="919"/>
      <c r="AB36" s="919"/>
      <c r="AC36" s="919"/>
      <c r="AD36" s="919"/>
      <c r="AE36" s="919"/>
      <c r="AF36" s="919"/>
      <c r="AG36" s="919"/>
      <c r="AH36" s="919"/>
      <c r="AI36" s="919"/>
      <c r="AJ36" s="920"/>
    </row>
    <row r="37" spans="1:36" ht="248.25" customHeight="1">
      <c r="A37" s="926"/>
      <c r="B37" s="927"/>
      <c r="C37" s="10" t="s">
        <v>0</v>
      </c>
      <c r="D37" s="10" t="s">
        <v>1</v>
      </c>
      <c r="E37" s="10" t="s">
        <v>2</v>
      </c>
      <c r="F37" s="10" t="s">
        <v>3</v>
      </c>
      <c r="G37" s="10" t="s">
        <v>4</v>
      </c>
      <c r="H37" s="10" t="s">
        <v>5</v>
      </c>
      <c r="I37" s="509" t="s">
        <v>6</v>
      </c>
      <c r="J37" s="10" t="s">
        <v>370</v>
      </c>
      <c r="K37" s="10" t="s">
        <v>7</v>
      </c>
      <c r="L37" s="122" t="s">
        <v>8</v>
      </c>
      <c r="M37" s="10" t="s">
        <v>143</v>
      </c>
      <c r="N37" s="10" t="s">
        <v>10</v>
      </c>
      <c r="O37" s="10" t="s">
        <v>28</v>
      </c>
      <c r="P37" s="10" t="s">
        <v>12</v>
      </c>
      <c r="Q37" s="10" t="s">
        <v>13</v>
      </c>
      <c r="R37" s="10" t="s">
        <v>14</v>
      </c>
      <c r="S37" s="10" t="s">
        <v>15</v>
      </c>
      <c r="T37" s="10" t="s">
        <v>16</v>
      </c>
      <c r="U37" s="10" t="s">
        <v>17</v>
      </c>
      <c r="V37" s="10" t="s">
        <v>18</v>
      </c>
      <c r="W37" s="10" t="s">
        <v>19</v>
      </c>
      <c r="X37" s="10" t="s">
        <v>20</v>
      </c>
      <c r="Y37" s="10" t="s">
        <v>21</v>
      </c>
      <c r="Z37" s="10" t="s">
        <v>22</v>
      </c>
      <c r="AA37" s="10" t="s">
        <v>23</v>
      </c>
      <c r="AB37" s="10" t="s">
        <v>24</v>
      </c>
      <c r="AC37" s="10" t="s">
        <v>25</v>
      </c>
      <c r="AD37" s="10" t="s">
        <v>26</v>
      </c>
      <c r="AE37" s="10" t="s">
        <v>27</v>
      </c>
      <c r="AF37" s="10" t="s">
        <v>29</v>
      </c>
      <c r="AG37" s="10" t="s">
        <v>30</v>
      </c>
      <c r="AH37" s="10" t="s">
        <v>31</v>
      </c>
      <c r="AI37" s="10" t="s">
        <v>32</v>
      </c>
      <c r="AJ37" s="10" t="s">
        <v>33</v>
      </c>
    </row>
    <row r="38" spans="1:36" ht="15.75" customHeight="1" thickBot="1">
      <c r="A38" s="845" t="s">
        <v>34</v>
      </c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 s="924"/>
      <c r="Z38" s="924"/>
      <c r="AA38" s="924"/>
      <c r="AB38" s="924"/>
      <c r="AC38" s="924"/>
      <c r="AD38" s="924"/>
      <c r="AE38" s="924"/>
      <c r="AF38" s="924"/>
      <c r="AG38" s="924"/>
      <c r="AH38" s="924"/>
      <c r="AI38" s="924"/>
      <c r="AJ38" s="925"/>
    </row>
    <row r="39" spans="1:36" ht="15.75" customHeight="1" thickBot="1">
      <c r="A39" s="913" t="s">
        <v>221</v>
      </c>
      <c r="B39" s="914"/>
      <c r="C39" s="127" t="s">
        <v>224</v>
      </c>
      <c r="D39" s="128"/>
      <c r="E39" s="128"/>
      <c r="F39" s="128"/>
      <c r="G39" s="128" t="s">
        <v>118</v>
      </c>
      <c r="H39" s="971">
        <f>SUM(H42:H43)</f>
        <v>240927</v>
      </c>
      <c r="I39" s="973">
        <f t="shared" ref="I39:J39" si="2">SUM(I42:I43)</f>
        <v>47106.5942</v>
      </c>
      <c r="J39" s="971">
        <f t="shared" si="2"/>
        <v>203476</v>
      </c>
      <c r="K39" s="128"/>
      <c r="L39" s="128"/>
      <c r="M39" s="128"/>
      <c r="N39" s="149">
        <v>834333.03</v>
      </c>
      <c r="O39" s="149">
        <v>1629682613.51</v>
      </c>
      <c r="P39" s="128"/>
      <c r="Q39" s="149">
        <v>1615885</v>
      </c>
      <c r="R39" s="128"/>
      <c r="S39" s="149">
        <v>186306</v>
      </c>
      <c r="T39" s="149">
        <v>408073</v>
      </c>
      <c r="U39" s="149">
        <v>299945.5</v>
      </c>
      <c r="V39" s="128"/>
      <c r="W39" s="128"/>
      <c r="X39" s="149">
        <v>783054.67894723802</v>
      </c>
      <c r="Y39" s="149">
        <v>22844.1914943027</v>
      </c>
      <c r="Z39" s="149">
        <v>735898.3</v>
      </c>
      <c r="AA39" s="149">
        <v>338753.430997647</v>
      </c>
      <c r="AB39" s="149">
        <v>45323.16</v>
      </c>
      <c r="AC39" s="128"/>
      <c r="AD39" s="149">
        <v>41657.719222194697</v>
      </c>
      <c r="AE39" s="128"/>
      <c r="AF39" s="149">
        <v>180475.93836698</v>
      </c>
      <c r="AG39" s="149">
        <v>8902.0312112955198</v>
      </c>
      <c r="AH39" s="128"/>
      <c r="AI39" s="128"/>
      <c r="AJ39" s="424">
        <f>SUM(K39:AI39)</f>
        <v>1635184065.4902396</v>
      </c>
    </row>
    <row r="40" spans="1:36" ht="15.75" customHeight="1" thickBot="1">
      <c r="A40" s="913" t="s">
        <v>222</v>
      </c>
      <c r="B40" s="914"/>
      <c r="C40" s="127" t="s">
        <v>224</v>
      </c>
      <c r="D40" s="129"/>
      <c r="E40" s="129"/>
      <c r="F40" s="129"/>
      <c r="G40" s="128" t="s">
        <v>118</v>
      </c>
      <c r="H40" s="972"/>
      <c r="I40" s="974"/>
      <c r="J40" s="972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</row>
    <row r="41" spans="1:36" ht="15.75" customHeight="1" thickBot="1">
      <c r="A41" s="649" t="s">
        <v>38</v>
      </c>
      <c r="B41" s="915"/>
      <c r="C41" s="916"/>
      <c r="D41" s="916"/>
      <c r="E41" s="916"/>
      <c r="F41" s="916"/>
      <c r="G41" s="916"/>
      <c r="H41" s="916"/>
      <c r="I41" s="916"/>
      <c r="J41" s="916"/>
      <c r="K41" s="916"/>
      <c r="L41" s="916"/>
      <c r="M41" s="916"/>
      <c r="N41" s="916"/>
      <c r="O41" s="916"/>
      <c r="P41" s="916"/>
      <c r="Q41" s="916"/>
      <c r="R41" s="916"/>
      <c r="S41" s="916"/>
      <c r="T41" s="916"/>
      <c r="U41" s="916"/>
      <c r="V41" s="916"/>
      <c r="W41" s="916"/>
      <c r="X41" s="916"/>
      <c r="Y41" s="916"/>
      <c r="Z41" s="916"/>
      <c r="AA41" s="916"/>
      <c r="AB41" s="916"/>
      <c r="AC41" s="916"/>
      <c r="AD41" s="916"/>
      <c r="AE41" s="916"/>
      <c r="AF41" s="916"/>
      <c r="AG41" s="916"/>
      <c r="AH41" s="916"/>
      <c r="AI41" s="916"/>
      <c r="AJ41" s="917"/>
    </row>
    <row r="42" spans="1:36" ht="24.75" customHeight="1">
      <c r="A42" s="985" t="s">
        <v>223</v>
      </c>
      <c r="B42" s="156" t="s">
        <v>349</v>
      </c>
      <c r="C42" s="36" t="s">
        <v>224</v>
      </c>
      <c r="D42" s="16"/>
      <c r="E42" s="16"/>
      <c r="F42" s="16"/>
      <c r="G42" s="980" t="s">
        <v>118</v>
      </c>
      <c r="H42" s="149">
        <f>0.6*'[1]3.1_Recon_Fis_Prod_NUPRC+Coy'!$F$33</f>
        <v>144556.19999999998</v>
      </c>
      <c r="I42" s="504">
        <f>0.6*'[1]Recon_Gas Production '!$F$43</f>
        <v>28263.95652</v>
      </c>
      <c r="J42" s="149">
        <f>0.6*'[1]2.1_Recon_Crude Lifting'!$I$41</f>
        <v>122085.59999999999</v>
      </c>
      <c r="K42" s="16"/>
      <c r="L42" s="16"/>
      <c r="M42" s="16"/>
      <c r="N42" s="149">
        <v>834333.03</v>
      </c>
      <c r="O42" s="149">
        <v>1629682613.51</v>
      </c>
      <c r="P42" s="128"/>
      <c r="Q42" s="149">
        <v>1615885</v>
      </c>
      <c r="R42" s="128"/>
      <c r="S42" s="149">
        <v>186306</v>
      </c>
      <c r="T42" s="149">
        <v>408073</v>
      </c>
      <c r="U42" s="149">
        <v>299945.5</v>
      </c>
      <c r="V42" s="16"/>
      <c r="W42" s="16"/>
      <c r="X42" s="149">
        <v>783054.67894723802</v>
      </c>
      <c r="Y42" s="149">
        <v>22844.1914943027</v>
      </c>
      <c r="Z42" s="149">
        <v>735898.3</v>
      </c>
      <c r="AA42" s="149">
        <v>338753.430997647</v>
      </c>
      <c r="AB42" s="149">
        <v>45323.16</v>
      </c>
      <c r="AC42" s="128"/>
      <c r="AD42" s="149">
        <v>41657.719222194697</v>
      </c>
      <c r="AE42" s="128"/>
      <c r="AF42" s="149">
        <v>180475.93836698</v>
      </c>
      <c r="AG42" s="149">
        <v>8902.0312112955198</v>
      </c>
      <c r="AH42" s="16"/>
      <c r="AI42" s="16"/>
      <c r="AJ42" s="424">
        <f>SUM(K42:AI42)</f>
        <v>1635184065.4902396</v>
      </c>
    </row>
    <row r="43" spans="1:36" ht="15.75" customHeight="1" thickBot="1">
      <c r="A43" s="986"/>
      <c r="B43" s="16" t="s">
        <v>350</v>
      </c>
      <c r="C43" s="16"/>
      <c r="D43" s="16"/>
      <c r="E43" s="16"/>
      <c r="F43" s="16"/>
      <c r="G43" s="981"/>
      <c r="H43" s="16">
        <f>0.4*'[1]3.1_Recon_Fis_Prod_NUPRC+Coy'!$F$33</f>
        <v>96370.8</v>
      </c>
      <c r="I43" s="505">
        <f>0.4*'[1]Recon_Gas Production '!$F$43</f>
        <v>18842.63768</v>
      </c>
      <c r="J43" s="147">
        <f>0.4*'[1]2.1_Recon_Crude Lifting'!$I$41</f>
        <v>81390.400000000009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</row>
    <row r="44" spans="1:36" ht="28.5" customHeight="1">
      <c r="A44" s="918" t="s">
        <v>225</v>
      </c>
      <c r="B44" s="919"/>
      <c r="C44" s="919"/>
      <c r="D44" s="919"/>
      <c r="E44" s="919"/>
      <c r="F44" s="919"/>
      <c r="G44" s="919"/>
      <c r="H44" s="919"/>
      <c r="I44" s="919"/>
      <c r="J44" s="919"/>
      <c r="K44" s="919"/>
      <c r="L44" s="919"/>
      <c r="M44" s="919"/>
      <c r="N44" s="919"/>
      <c r="O44" s="919"/>
      <c r="P44" s="919"/>
      <c r="Q44" s="919"/>
      <c r="R44" s="919"/>
      <c r="S44" s="919"/>
      <c r="T44" s="919"/>
      <c r="U44" s="919"/>
      <c r="V44" s="919"/>
      <c r="W44" s="919"/>
      <c r="X44" s="919"/>
      <c r="Y44" s="919"/>
      <c r="Z44" s="919"/>
      <c r="AA44" s="919"/>
      <c r="AB44" s="919"/>
      <c r="AC44" s="919"/>
      <c r="AD44" s="919"/>
      <c r="AE44" s="919"/>
      <c r="AF44" s="919"/>
      <c r="AG44" s="919"/>
      <c r="AH44" s="919"/>
      <c r="AI44" s="919"/>
      <c r="AJ44" s="920"/>
    </row>
    <row r="45" spans="1:36" ht="241.5" customHeight="1" thickBot="1">
      <c r="A45" s="926"/>
      <c r="B45" s="927"/>
      <c r="C45" s="10" t="s">
        <v>0</v>
      </c>
      <c r="D45" s="10" t="s">
        <v>1</v>
      </c>
      <c r="E45" s="10" t="s">
        <v>2</v>
      </c>
      <c r="F45" s="10" t="s">
        <v>3</v>
      </c>
      <c r="G45" s="10" t="s">
        <v>4</v>
      </c>
      <c r="H45" s="10" t="s">
        <v>5</v>
      </c>
      <c r="I45" s="509" t="s">
        <v>6</v>
      </c>
      <c r="J45" s="10" t="s">
        <v>370</v>
      </c>
      <c r="K45" s="10" t="s">
        <v>7</v>
      </c>
      <c r="L45" s="122" t="s">
        <v>8</v>
      </c>
      <c r="M45" s="10" t="s">
        <v>143</v>
      </c>
      <c r="N45" s="10" t="s">
        <v>10</v>
      </c>
      <c r="O45" s="10" t="s">
        <v>28</v>
      </c>
      <c r="P45" s="10" t="s">
        <v>12</v>
      </c>
      <c r="Q45" s="10" t="s">
        <v>13</v>
      </c>
      <c r="R45" s="10" t="s">
        <v>14</v>
      </c>
      <c r="S45" s="10" t="s">
        <v>15</v>
      </c>
      <c r="T45" s="10" t="s">
        <v>16</v>
      </c>
      <c r="U45" s="10" t="s">
        <v>17</v>
      </c>
      <c r="V45" s="10" t="s">
        <v>18</v>
      </c>
      <c r="W45" s="10" t="s">
        <v>19</v>
      </c>
      <c r="X45" s="10" t="s">
        <v>20</v>
      </c>
      <c r="Y45" s="10" t="s">
        <v>21</v>
      </c>
      <c r="Z45" s="10" t="s">
        <v>22</v>
      </c>
      <c r="AA45" s="10" t="s">
        <v>23</v>
      </c>
      <c r="AB45" s="10" t="s">
        <v>24</v>
      </c>
      <c r="AC45" s="10" t="s">
        <v>25</v>
      </c>
      <c r="AD45" s="10" t="s">
        <v>26</v>
      </c>
      <c r="AE45" s="10" t="s">
        <v>27</v>
      </c>
      <c r="AF45" s="10" t="s">
        <v>29</v>
      </c>
      <c r="AG45" s="10" t="s">
        <v>30</v>
      </c>
      <c r="AH45" s="10" t="s">
        <v>31</v>
      </c>
      <c r="AI45" s="10" t="s">
        <v>32</v>
      </c>
      <c r="AJ45" s="10" t="s">
        <v>33</v>
      </c>
    </row>
    <row r="46" spans="1:36" ht="15.75" customHeight="1" thickBot="1">
      <c r="A46" s="649" t="s">
        <v>34</v>
      </c>
      <c r="B46" s="915"/>
      <c r="C46" s="915"/>
      <c r="D46" s="915"/>
      <c r="E46" s="915"/>
      <c r="F46" s="915"/>
      <c r="G46" s="915"/>
      <c r="H46" s="915"/>
      <c r="I46" s="915"/>
      <c r="J46" s="915"/>
      <c r="K46" s="915"/>
      <c r="L46" s="915"/>
      <c r="M46" s="915"/>
      <c r="N46" s="915"/>
      <c r="O46" s="915"/>
      <c r="P46" s="915"/>
      <c r="Q46" s="915"/>
      <c r="R46" s="915"/>
      <c r="S46" s="915"/>
      <c r="T46" s="915"/>
      <c r="U46" s="915"/>
      <c r="V46" s="915"/>
      <c r="W46" s="915"/>
      <c r="X46" s="915"/>
      <c r="Y46" s="915"/>
      <c r="Z46" s="915"/>
      <c r="AA46" s="915"/>
      <c r="AB46" s="915"/>
      <c r="AC46" s="915"/>
      <c r="AD46" s="915"/>
      <c r="AE46" s="915"/>
      <c r="AF46" s="915"/>
      <c r="AG46" s="915"/>
      <c r="AH46" s="915"/>
      <c r="AI46" s="915"/>
      <c r="AJ46" s="921"/>
    </row>
    <row r="47" spans="1:36" ht="15.75" customHeight="1">
      <c r="A47" s="977" t="s">
        <v>226</v>
      </c>
      <c r="B47" s="952"/>
      <c r="C47" s="132" t="s">
        <v>227</v>
      </c>
      <c r="D47" s="133"/>
      <c r="E47" s="133"/>
      <c r="F47" s="133"/>
      <c r="G47" s="133" t="s">
        <v>366</v>
      </c>
      <c r="H47" s="992">
        <f>SUM(H50:H51)</f>
        <v>3319757</v>
      </c>
      <c r="I47" s="993">
        <f t="shared" ref="I47:J47" si="3">SUM(I50:I51)</f>
        <v>1991.3262459999999</v>
      </c>
      <c r="J47" s="992">
        <f t="shared" si="3"/>
        <v>2951448</v>
      </c>
      <c r="K47" s="133"/>
      <c r="L47" s="133"/>
      <c r="M47" s="133"/>
      <c r="N47" s="157">
        <v>3922381.91</v>
      </c>
      <c r="O47" s="133"/>
      <c r="P47" s="133"/>
      <c r="Q47" s="157">
        <v>1215319.95</v>
      </c>
      <c r="R47" s="133"/>
      <c r="S47" s="133"/>
      <c r="T47" s="157">
        <v>87978.26</v>
      </c>
      <c r="U47" s="157">
        <v>343106.15</v>
      </c>
      <c r="V47" s="133"/>
      <c r="W47" s="133"/>
      <c r="X47" s="157">
        <v>39711.8998947238</v>
      </c>
      <c r="Y47" s="133"/>
      <c r="Z47" s="157">
        <v>25650710.379999999</v>
      </c>
      <c r="AA47" s="133"/>
      <c r="AB47" s="157">
        <v>573159.66</v>
      </c>
      <c r="AC47" s="133"/>
      <c r="AD47" s="157">
        <v>33150115.510000002</v>
      </c>
      <c r="AE47" s="133"/>
      <c r="AF47" s="157">
        <v>105901432.88</v>
      </c>
      <c r="AG47" s="133"/>
      <c r="AH47" s="133"/>
      <c r="AI47" s="133"/>
      <c r="AJ47" s="424">
        <f>SUM(K47:AI47)</f>
        <v>170883916.5998947</v>
      </c>
    </row>
    <row r="48" spans="1:36" ht="15.75" customHeight="1" thickBot="1">
      <c r="A48" s="913" t="s">
        <v>353</v>
      </c>
      <c r="B48" s="914"/>
      <c r="C48" s="132" t="s">
        <v>227</v>
      </c>
      <c r="D48" s="129"/>
      <c r="E48" s="129"/>
      <c r="F48" s="129"/>
      <c r="G48" s="133" t="s">
        <v>366</v>
      </c>
      <c r="H48" s="972"/>
      <c r="I48" s="974"/>
      <c r="J48" s="972"/>
      <c r="K48" s="129"/>
      <c r="L48" s="129"/>
      <c r="M48" s="129"/>
      <c r="N48" s="147">
        <v>3379514.06</v>
      </c>
      <c r="O48" s="16"/>
      <c r="P48" s="16"/>
      <c r="Q48" s="16"/>
      <c r="R48" s="16"/>
      <c r="S48" s="16"/>
      <c r="T48" s="16"/>
      <c r="U48" s="147">
        <v>1408900</v>
      </c>
      <c r="V48" s="129"/>
      <c r="W48" s="129"/>
      <c r="X48" s="147">
        <v>2001317.31590414</v>
      </c>
      <c r="Y48" s="16"/>
      <c r="Z48" s="147">
        <v>21743.268695813698</v>
      </c>
      <c r="AA48" s="16"/>
      <c r="AB48" s="16"/>
      <c r="AC48" s="16"/>
      <c r="AD48" s="147">
        <v>58043.649832796596</v>
      </c>
      <c r="AE48" s="16"/>
      <c r="AF48" s="147">
        <v>587602307.70000005</v>
      </c>
      <c r="AG48" s="129"/>
      <c r="AH48" s="129"/>
      <c r="AI48" s="129"/>
      <c r="AJ48" s="424">
        <f>SUM(K48:AI48)</f>
        <v>594471825.99443281</v>
      </c>
    </row>
    <row r="49" spans="1:36" ht="15.75" customHeight="1" thickBot="1">
      <c r="A49" s="649" t="s">
        <v>38</v>
      </c>
      <c r="B49" s="915"/>
      <c r="C49" s="916"/>
      <c r="D49" s="916"/>
      <c r="E49" s="916"/>
      <c r="F49" s="916"/>
      <c r="G49" s="916"/>
      <c r="H49" s="916"/>
      <c r="I49" s="916"/>
      <c r="J49" s="916"/>
      <c r="K49" s="916"/>
      <c r="L49" s="916"/>
      <c r="M49" s="916"/>
      <c r="N49" s="916"/>
      <c r="O49" s="916"/>
      <c r="P49" s="916"/>
      <c r="Q49" s="916"/>
      <c r="R49" s="916"/>
      <c r="S49" s="916"/>
      <c r="T49" s="916"/>
      <c r="U49" s="916"/>
      <c r="V49" s="916"/>
      <c r="W49" s="916"/>
      <c r="X49" s="916"/>
      <c r="Y49" s="916"/>
      <c r="Z49" s="916"/>
      <c r="AA49" s="916"/>
      <c r="AB49" s="916"/>
      <c r="AC49" s="916"/>
      <c r="AD49" s="916"/>
      <c r="AE49" s="916"/>
      <c r="AF49" s="916"/>
      <c r="AG49" s="916"/>
      <c r="AH49" s="916"/>
      <c r="AI49" s="916"/>
      <c r="AJ49" s="917"/>
    </row>
    <row r="50" spans="1:36" ht="15.75" customHeight="1">
      <c r="A50" s="978" t="s">
        <v>39</v>
      </c>
      <c r="B50" s="156" t="s">
        <v>351</v>
      </c>
      <c r="C50" s="907" t="s">
        <v>227</v>
      </c>
      <c r="D50" s="16"/>
      <c r="E50" s="16"/>
      <c r="F50" s="16"/>
      <c r="G50" s="980" t="s">
        <v>366</v>
      </c>
      <c r="H50" s="157">
        <f>0.6*'[1]3.1_Recon_Fis_Prod_NUPRC+Coy'!$F$36</f>
        <v>1991854.2</v>
      </c>
      <c r="I50" s="506">
        <f>0.6*'[1]Recon_Gas Production '!$F$46</f>
        <v>1194.7957475999999</v>
      </c>
      <c r="J50" s="157">
        <f>'[1]2.1_Recon_Crude Lifting'!$H$46</f>
        <v>1785466</v>
      </c>
      <c r="K50" s="16"/>
      <c r="L50" s="16"/>
      <c r="M50" s="16"/>
      <c r="N50" s="157">
        <v>3922381.91</v>
      </c>
      <c r="O50" s="133"/>
      <c r="P50" s="133"/>
      <c r="Q50" s="157">
        <v>1215319.95</v>
      </c>
      <c r="R50" s="133"/>
      <c r="S50" s="133"/>
      <c r="T50" s="157">
        <v>87978.26</v>
      </c>
      <c r="U50" s="157">
        <v>343106.15</v>
      </c>
      <c r="V50" s="16"/>
      <c r="W50" s="16"/>
      <c r="X50" s="157">
        <v>39711.8998947238</v>
      </c>
      <c r="Y50" s="133"/>
      <c r="Z50" s="157">
        <v>25650710.379999999</v>
      </c>
      <c r="AA50" s="133"/>
      <c r="AB50" s="157">
        <v>573159.66</v>
      </c>
      <c r="AC50" s="133"/>
      <c r="AD50" s="157">
        <v>33150115.510000002</v>
      </c>
      <c r="AE50" s="133"/>
      <c r="AF50" s="157">
        <v>105901432.88</v>
      </c>
      <c r="AG50" s="16"/>
      <c r="AH50" s="16"/>
      <c r="AI50" s="16"/>
      <c r="AJ50" s="424">
        <f>SUM(K50:AI50)</f>
        <v>170883916.5998947</v>
      </c>
    </row>
    <row r="51" spans="1:36" ht="15.75" customHeight="1" thickBot="1">
      <c r="A51" s="979"/>
      <c r="B51" s="16" t="s">
        <v>352</v>
      </c>
      <c r="C51" s="932"/>
      <c r="D51" s="16"/>
      <c r="E51" s="16"/>
      <c r="F51" s="16"/>
      <c r="G51" s="981"/>
      <c r="H51" s="147">
        <f>0.4*'[1]3.1_Recon_Fis_Prod_NUPRC+Coy'!$F$36</f>
        <v>1327902.8</v>
      </c>
      <c r="I51" s="278">
        <f>0.4*'[1]Recon_Gas Production '!$F$46</f>
        <v>796.53049839999994</v>
      </c>
      <c r="J51" s="147">
        <f>'[1]2.1_Recon_Crude Lifting'!$H$49</f>
        <v>1165982</v>
      </c>
      <c r="K51" s="16"/>
      <c r="L51" s="16"/>
      <c r="M51" s="16"/>
      <c r="N51" s="147">
        <v>3379514.06</v>
      </c>
      <c r="O51" s="16"/>
      <c r="P51" s="16"/>
      <c r="Q51" s="16"/>
      <c r="R51" s="16"/>
      <c r="S51" s="16"/>
      <c r="T51" s="16"/>
      <c r="U51" s="147">
        <v>1408900</v>
      </c>
      <c r="V51" s="16"/>
      <c r="W51" s="16"/>
      <c r="X51" s="147">
        <v>2001317.31590414</v>
      </c>
      <c r="Y51" s="16"/>
      <c r="Z51" s="147">
        <v>21743.268695813698</v>
      </c>
      <c r="AA51" s="16"/>
      <c r="AB51" s="16"/>
      <c r="AC51" s="16"/>
      <c r="AD51" s="147">
        <v>58043.649832796596</v>
      </c>
      <c r="AE51" s="16"/>
      <c r="AF51" s="147">
        <v>587602307.70000005</v>
      </c>
      <c r="AG51" s="16"/>
      <c r="AH51" s="16"/>
      <c r="AI51" s="16"/>
      <c r="AJ51" s="424">
        <f>SUM(K51:AI51)</f>
        <v>594471825.99443281</v>
      </c>
    </row>
    <row r="52" spans="1:36" ht="31.5" customHeight="1">
      <c r="A52" s="918" t="s">
        <v>523</v>
      </c>
      <c r="B52" s="919"/>
      <c r="C52" s="919"/>
      <c r="D52" s="919"/>
      <c r="E52" s="919"/>
      <c r="F52" s="919"/>
      <c r="G52" s="919"/>
      <c r="H52" s="919"/>
      <c r="I52" s="919"/>
      <c r="J52" s="919"/>
      <c r="K52" s="919"/>
      <c r="L52" s="919"/>
      <c r="M52" s="919"/>
      <c r="N52" s="919"/>
      <c r="O52" s="919"/>
      <c r="P52" s="919"/>
      <c r="Q52" s="919"/>
      <c r="R52" s="919"/>
      <c r="S52" s="919"/>
      <c r="T52" s="919"/>
      <c r="U52" s="919"/>
      <c r="V52" s="919"/>
      <c r="W52" s="919"/>
      <c r="X52" s="919"/>
      <c r="Y52" s="919"/>
      <c r="Z52" s="919"/>
      <c r="AA52" s="919"/>
      <c r="AB52" s="919"/>
      <c r="AC52" s="919"/>
      <c r="AD52" s="919"/>
      <c r="AE52" s="919"/>
      <c r="AF52" s="919"/>
      <c r="AG52" s="919"/>
      <c r="AH52" s="919"/>
      <c r="AI52" s="919"/>
      <c r="AJ52" s="920"/>
    </row>
    <row r="53" spans="1:36" ht="246" customHeight="1">
      <c r="A53" s="926"/>
      <c r="B53" s="927"/>
      <c r="C53" s="10" t="s">
        <v>0</v>
      </c>
      <c r="D53" s="10" t="s">
        <v>1</v>
      </c>
      <c r="E53" s="10" t="s">
        <v>2</v>
      </c>
      <c r="F53" s="10" t="s">
        <v>3</v>
      </c>
      <c r="G53" s="10" t="s">
        <v>4</v>
      </c>
      <c r="H53" s="10" t="s">
        <v>5</v>
      </c>
      <c r="I53" s="509" t="s">
        <v>6</v>
      </c>
      <c r="J53" s="10" t="s">
        <v>370</v>
      </c>
      <c r="K53" s="10" t="s">
        <v>7</v>
      </c>
      <c r="L53" s="122" t="s">
        <v>8</v>
      </c>
      <c r="M53" s="10" t="s">
        <v>143</v>
      </c>
      <c r="N53" s="10" t="s">
        <v>10</v>
      </c>
      <c r="O53" s="10" t="s">
        <v>28</v>
      </c>
      <c r="P53" s="10" t="s">
        <v>12</v>
      </c>
      <c r="Q53" s="10" t="s">
        <v>13</v>
      </c>
      <c r="R53" s="10" t="s">
        <v>14</v>
      </c>
      <c r="S53" s="10" t="s">
        <v>15</v>
      </c>
      <c r="T53" s="10" t="s">
        <v>16</v>
      </c>
      <c r="U53" s="10" t="s">
        <v>17</v>
      </c>
      <c r="V53" s="10" t="s">
        <v>18</v>
      </c>
      <c r="W53" s="10" t="s">
        <v>19</v>
      </c>
      <c r="X53" s="10" t="s">
        <v>20</v>
      </c>
      <c r="Y53" s="10" t="s">
        <v>21</v>
      </c>
      <c r="Z53" s="10" t="s">
        <v>22</v>
      </c>
      <c r="AA53" s="10" t="s">
        <v>23</v>
      </c>
      <c r="AB53" s="10" t="s">
        <v>24</v>
      </c>
      <c r="AC53" s="10" t="s">
        <v>25</v>
      </c>
      <c r="AD53" s="10" t="s">
        <v>26</v>
      </c>
      <c r="AE53" s="10" t="s">
        <v>27</v>
      </c>
      <c r="AF53" s="10" t="s">
        <v>29</v>
      </c>
      <c r="AG53" s="10" t="s">
        <v>30</v>
      </c>
      <c r="AH53" s="10" t="s">
        <v>31</v>
      </c>
      <c r="AI53" s="10" t="s">
        <v>32</v>
      </c>
      <c r="AJ53" s="10" t="s">
        <v>33</v>
      </c>
    </row>
    <row r="54" spans="1:36" ht="15.75" customHeight="1" thickBot="1">
      <c r="A54" s="984" t="s">
        <v>34</v>
      </c>
      <c r="B54" s="924"/>
      <c r="C54" s="924"/>
      <c r="D54" s="924"/>
      <c r="E54" s="924"/>
      <c r="F54" s="924"/>
      <c r="G54" s="924"/>
      <c r="H54" s="924"/>
      <c r="I54" s="924"/>
      <c r="J54" s="924"/>
      <c r="K54" s="924"/>
      <c r="L54" s="924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  <c r="Z54" s="924"/>
      <c r="AA54" s="924"/>
      <c r="AB54" s="924"/>
      <c r="AC54" s="924"/>
      <c r="AD54" s="924"/>
      <c r="AE54" s="924"/>
      <c r="AF54" s="924"/>
      <c r="AG54" s="924"/>
      <c r="AH54" s="924"/>
      <c r="AI54" s="924"/>
      <c r="AJ54" s="925"/>
    </row>
    <row r="55" spans="1:36" ht="15.75" customHeight="1" thickBot="1">
      <c r="A55" s="913" t="s">
        <v>520</v>
      </c>
      <c r="B55" s="914"/>
      <c r="C55" s="127" t="s">
        <v>229</v>
      </c>
      <c r="D55" s="128"/>
      <c r="E55" s="128"/>
      <c r="F55" s="128"/>
      <c r="G55" s="128" t="s">
        <v>369</v>
      </c>
      <c r="H55" s="971">
        <f>SUM(H58:H59)</f>
        <v>3145494</v>
      </c>
      <c r="I55" s="973">
        <f t="shared" ref="I55:J55" si="4">SUM(I58:I59)</f>
        <v>799.702</v>
      </c>
      <c r="J55" s="971">
        <f t="shared" si="4"/>
        <v>2588063</v>
      </c>
      <c r="K55" s="128"/>
      <c r="L55" s="128"/>
      <c r="M55" s="128"/>
      <c r="N55" s="149">
        <v>4387879.53</v>
      </c>
      <c r="O55" s="149">
        <v>0</v>
      </c>
      <c r="P55" s="149">
        <v>0</v>
      </c>
      <c r="Q55" s="149">
        <v>0</v>
      </c>
      <c r="R55" s="149">
        <v>4600737</v>
      </c>
      <c r="S55" s="149">
        <v>0</v>
      </c>
      <c r="T55" s="149">
        <v>1828271.03</v>
      </c>
      <c r="U55" s="149">
        <v>0</v>
      </c>
      <c r="V55" s="149">
        <v>0</v>
      </c>
      <c r="W55" s="149">
        <v>0</v>
      </c>
      <c r="X55" s="149">
        <v>3841525.1888382463</v>
      </c>
      <c r="Y55" s="149">
        <v>0</v>
      </c>
      <c r="Z55" s="149">
        <v>2645347.3271364877</v>
      </c>
      <c r="AA55" s="149">
        <v>8379738.9199999999</v>
      </c>
      <c r="AB55" s="149">
        <v>239772.03</v>
      </c>
      <c r="AC55" s="149"/>
      <c r="AD55" s="149">
        <v>281523.62366856576</v>
      </c>
      <c r="AE55" s="149">
        <v>0</v>
      </c>
      <c r="AF55" s="149">
        <v>643698.94723804807</v>
      </c>
      <c r="AG55" s="149">
        <v>0</v>
      </c>
      <c r="AH55" s="149"/>
      <c r="AI55" s="149"/>
      <c r="AJ55" s="424">
        <f>SUM(K55:AI55)</f>
        <v>26848493.596881349</v>
      </c>
    </row>
    <row r="56" spans="1:36" ht="15.75" customHeight="1" thickBot="1">
      <c r="A56" s="913" t="s">
        <v>228</v>
      </c>
      <c r="B56" s="914"/>
      <c r="C56" s="127" t="s">
        <v>229</v>
      </c>
      <c r="D56" s="129"/>
      <c r="E56" s="129"/>
      <c r="F56" s="129"/>
      <c r="G56" s="128" t="s">
        <v>369</v>
      </c>
      <c r="H56" s="972"/>
      <c r="I56" s="974"/>
      <c r="J56" s="972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</row>
    <row r="57" spans="1:36" ht="15.75" customHeight="1" thickBot="1">
      <c r="A57" s="649" t="s">
        <v>38</v>
      </c>
      <c r="B57" s="915"/>
      <c r="C57" s="916"/>
      <c r="D57" s="916"/>
      <c r="E57" s="916"/>
      <c r="F57" s="916"/>
      <c r="G57" s="916"/>
      <c r="H57" s="916"/>
      <c r="I57" s="916"/>
      <c r="J57" s="916"/>
      <c r="K57" s="916"/>
      <c r="L57" s="916"/>
      <c r="M57" s="916"/>
      <c r="N57" s="916"/>
      <c r="O57" s="916"/>
      <c r="P57" s="916"/>
      <c r="Q57" s="916"/>
      <c r="R57" s="916"/>
      <c r="S57" s="916"/>
      <c r="T57" s="916"/>
      <c r="U57" s="916"/>
      <c r="V57" s="916"/>
      <c r="W57" s="916"/>
      <c r="X57" s="916"/>
      <c r="Y57" s="916"/>
      <c r="Z57" s="916"/>
      <c r="AA57" s="916"/>
      <c r="AB57" s="916"/>
      <c r="AC57" s="916"/>
      <c r="AD57" s="916"/>
      <c r="AE57" s="916"/>
      <c r="AF57" s="916"/>
      <c r="AG57" s="916"/>
      <c r="AH57" s="916"/>
      <c r="AI57" s="916"/>
      <c r="AJ57" s="917"/>
    </row>
    <row r="58" spans="1:36" ht="15.75" customHeight="1">
      <c r="A58" s="895" t="s">
        <v>207</v>
      </c>
      <c r="B58" s="36" t="s">
        <v>521</v>
      </c>
      <c r="C58" s="36" t="s">
        <v>229</v>
      </c>
      <c r="D58" s="16"/>
      <c r="E58" s="16"/>
      <c r="F58" s="16"/>
      <c r="G58" s="982" t="s">
        <v>369</v>
      </c>
      <c r="H58" s="16">
        <f>0.7*'[1]3.1_Recon_Fis_Prod_NUPRC+Coy'!$F$39</f>
        <v>2201845.7999999998</v>
      </c>
      <c r="I58" s="278">
        <f>0.7*'[1]Recon_Gas Production '!$F$50</f>
        <v>559.79139999999995</v>
      </c>
      <c r="J58" s="278">
        <f>'[1]2.1_Recon_Crude Lifting'!$H$50</f>
        <v>1811548</v>
      </c>
      <c r="K58" s="16"/>
      <c r="L58" s="16"/>
      <c r="M58" s="16"/>
      <c r="N58" s="147">
        <v>4387879.53</v>
      </c>
      <c r="O58" s="147">
        <v>0</v>
      </c>
      <c r="P58" s="147">
        <v>0</v>
      </c>
      <c r="Q58" s="147">
        <v>0</v>
      </c>
      <c r="R58" s="147">
        <v>4600737</v>
      </c>
      <c r="S58" s="147">
        <v>0</v>
      </c>
      <c r="T58" s="147">
        <v>1828271.03</v>
      </c>
      <c r="U58" s="147">
        <v>0</v>
      </c>
      <c r="V58" s="147">
        <v>0</v>
      </c>
      <c r="W58" s="147">
        <v>0</v>
      </c>
      <c r="X58" s="147">
        <v>3841525.1888382463</v>
      </c>
      <c r="Y58" s="147">
        <v>0</v>
      </c>
      <c r="Z58" s="147">
        <v>2645347.3271364877</v>
      </c>
      <c r="AA58" s="147">
        <v>8379738.9199999999</v>
      </c>
      <c r="AB58" s="147">
        <v>239772.03</v>
      </c>
      <c r="AC58" s="147"/>
      <c r="AD58" s="147">
        <v>281523.62366856576</v>
      </c>
      <c r="AE58" s="147">
        <v>0</v>
      </c>
      <c r="AF58" s="147">
        <v>643698.94723804807</v>
      </c>
      <c r="AG58" s="147">
        <v>0</v>
      </c>
      <c r="AH58" s="147"/>
      <c r="AI58" s="147"/>
      <c r="AJ58" s="424">
        <f>SUM(K58:AI58)</f>
        <v>26848493.596881349</v>
      </c>
    </row>
    <row r="59" spans="1:36" ht="15.75" customHeight="1" thickBot="1">
      <c r="A59" s="983"/>
      <c r="B59" s="16" t="s">
        <v>354</v>
      </c>
      <c r="C59" s="16"/>
      <c r="D59" s="16"/>
      <c r="E59" s="16"/>
      <c r="F59" s="16"/>
      <c r="G59" s="942"/>
      <c r="H59" s="16">
        <f>0.3*'[1]3.1_Recon_Fis_Prod_NUPRC+Coy'!$F$39</f>
        <v>943648.2</v>
      </c>
      <c r="I59" s="278">
        <f>0.3*'[1]Recon_Gas Production '!$F$50</f>
        <v>239.91059999999999</v>
      </c>
      <c r="J59" s="278">
        <f>'[1]2.1_Recon_Crude Lifting'!$H$107</f>
        <v>776515</v>
      </c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</row>
    <row r="60" spans="1:36" ht="29" customHeight="1">
      <c r="A60" s="918" t="s">
        <v>230</v>
      </c>
      <c r="B60" s="919"/>
      <c r="C60" s="919"/>
      <c r="D60" s="919"/>
      <c r="E60" s="919"/>
      <c r="F60" s="919"/>
      <c r="G60" s="919"/>
      <c r="H60" s="919"/>
      <c r="I60" s="919"/>
      <c r="J60" s="919"/>
      <c r="K60" s="919"/>
      <c r="L60" s="919"/>
      <c r="M60" s="919"/>
      <c r="N60" s="919"/>
      <c r="O60" s="919"/>
      <c r="P60" s="919"/>
      <c r="Q60" s="919"/>
      <c r="R60" s="919"/>
      <c r="S60" s="919"/>
      <c r="T60" s="919"/>
      <c r="U60" s="919"/>
      <c r="V60" s="919"/>
      <c r="W60" s="919"/>
      <c r="X60" s="919"/>
      <c r="Y60" s="919"/>
      <c r="Z60" s="919"/>
      <c r="AA60" s="919"/>
      <c r="AB60" s="919"/>
      <c r="AC60" s="919"/>
      <c r="AD60" s="919"/>
      <c r="AE60" s="919"/>
      <c r="AF60" s="919"/>
      <c r="AG60" s="919"/>
      <c r="AH60" s="919"/>
      <c r="AI60" s="919"/>
      <c r="AJ60" s="920"/>
    </row>
    <row r="61" spans="1:36" ht="237.75" customHeight="1" thickBot="1">
      <c r="A61" s="926"/>
      <c r="B61" s="927"/>
      <c r="C61" s="10" t="s">
        <v>0</v>
      </c>
      <c r="D61" s="10" t="s">
        <v>1</v>
      </c>
      <c r="E61" s="10" t="s">
        <v>2</v>
      </c>
      <c r="F61" s="10" t="s">
        <v>3</v>
      </c>
      <c r="G61" s="10" t="s">
        <v>4</v>
      </c>
      <c r="H61" s="10" t="s">
        <v>5</v>
      </c>
      <c r="I61" s="509" t="s">
        <v>6</v>
      </c>
      <c r="J61" s="10" t="s">
        <v>370</v>
      </c>
      <c r="K61" s="418" t="s">
        <v>7</v>
      </c>
      <c r="L61" s="419" t="s">
        <v>8</v>
      </c>
      <c r="M61" s="10" t="s">
        <v>143</v>
      </c>
      <c r="N61" s="10" t="s">
        <v>10</v>
      </c>
      <c r="O61" s="10" t="s">
        <v>28</v>
      </c>
      <c r="P61" s="10" t="s">
        <v>12</v>
      </c>
      <c r="Q61" s="10" t="s">
        <v>13</v>
      </c>
      <c r="R61" s="10" t="s">
        <v>14</v>
      </c>
      <c r="S61" s="10" t="s">
        <v>15</v>
      </c>
      <c r="T61" s="10" t="s">
        <v>16</v>
      </c>
      <c r="U61" s="10" t="s">
        <v>17</v>
      </c>
      <c r="V61" s="10" t="s">
        <v>18</v>
      </c>
      <c r="W61" s="10" t="s">
        <v>19</v>
      </c>
      <c r="X61" s="10" t="s">
        <v>20</v>
      </c>
      <c r="Y61" s="10" t="s">
        <v>21</v>
      </c>
      <c r="Z61" s="10" t="s">
        <v>22</v>
      </c>
      <c r="AA61" s="10" t="s">
        <v>23</v>
      </c>
      <c r="AB61" s="10" t="s">
        <v>24</v>
      </c>
      <c r="AC61" s="10" t="s">
        <v>25</v>
      </c>
      <c r="AD61" s="10" t="s">
        <v>26</v>
      </c>
      <c r="AE61" s="10" t="s">
        <v>27</v>
      </c>
      <c r="AF61" s="10" t="s">
        <v>29</v>
      </c>
      <c r="AG61" s="10" t="s">
        <v>30</v>
      </c>
      <c r="AH61" s="10" t="s">
        <v>31</v>
      </c>
      <c r="AI61" s="10" t="s">
        <v>32</v>
      </c>
      <c r="AJ61" s="10" t="s">
        <v>33</v>
      </c>
    </row>
    <row r="62" spans="1:36" ht="15.75" customHeight="1">
      <c r="A62" s="845" t="s">
        <v>34</v>
      </c>
      <c r="B62" s="924"/>
      <c r="C62" s="924"/>
      <c r="D62" s="924"/>
      <c r="E62" s="924"/>
      <c r="F62" s="924"/>
      <c r="G62" s="924"/>
      <c r="H62" s="924"/>
      <c r="I62" s="924"/>
      <c r="J62" s="924"/>
      <c r="K62" s="924"/>
      <c r="L62" s="924"/>
      <c r="M62" s="924"/>
      <c r="N62" s="924"/>
      <c r="O62" s="924"/>
      <c r="P62" s="924"/>
      <c r="Q62" s="924"/>
      <c r="R62" s="924"/>
      <c r="S62" s="924"/>
      <c r="T62" s="924"/>
      <c r="U62" s="924"/>
      <c r="V62" s="924"/>
      <c r="W62" s="924"/>
      <c r="X62" s="924"/>
      <c r="Y62" s="924"/>
      <c r="Z62" s="924"/>
      <c r="AA62" s="924"/>
      <c r="AB62" s="924"/>
      <c r="AC62" s="924"/>
      <c r="AD62" s="924"/>
      <c r="AE62" s="924"/>
      <c r="AF62" s="924"/>
      <c r="AG62" s="924"/>
      <c r="AH62" s="924"/>
      <c r="AI62" s="924"/>
      <c r="AJ62" s="925"/>
    </row>
    <row r="63" spans="1:36" ht="15.75" customHeight="1">
      <c r="A63" s="913" t="s">
        <v>231</v>
      </c>
      <c r="B63" s="914"/>
      <c r="C63" s="125" t="s">
        <v>233</v>
      </c>
      <c r="D63" s="125"/>
      <c r="E63" s="125"/>
      <c r="F63" s="125"/>
      <c r="G63" s="125" t="s">
        <v>118</v>
      </c>
      <c r="H63" s="994">
        <f>SUM(H66:H67)</f>
        <v>438840</v>
      </c>
      <c r="I63" s="996">
        <f t="shared" ref="I63:J63" si="5">SUM(I66:I67)</f>
        <v>923.87199999999996</v>
      </c>
      <c r="J63" s="994">
        <f t="shared" si="5"/>
        <v>394135</v>
      </c>
      <c r="K63" s="125"/>
      <c r="L63" s="125"/>
      <c r="M63" s="125"/>
      <c r="N63" s="158">
        <v>1610786.13</v>
      </c>
      <c r="O63" s="125"/>
      <c r="P63" s="125"/>
      <c r="Q63" s="125"/>
      <c r="R63" s="125"/>
      <c r="S63" s="125"/>
      <c r="T63" s="158">
        <v>16623000</v>
      </c>
      <c r="U63" s="158">
        <v>404332</v>
      </c>
      <c r="V63" s="125"/>
      <c r="W63" s="125"/>
      <c r="X63" s="158">
        <v>766999.002005202</v>
      </c>
      <c r="Y63" s="158">
        <v>43738.163993064198</v>
      </c>
      <c r="Z63" s="158">
        <v>317052.15774461202</v>
      </c>
      <c r="AA63" s="158">
        <v>327144.24</v>
      </c>
      <c r="AB63" s="158">
        <v>268865.46375650202</v>
      </c>
      <c r="AC63" s="125"/>
      <c r="AD63" s="158">
        <v>30027346.300000001</v>
      </c>
      <c r="AE63" s="125"/>
      <c r="AF63" s="158">
        <v>147766.262540253</v>
      </c>
      <c r="AG63" s="125"/>
      <c r="AH63" s="125"/>
      <c r="AI63" s="125"/>
      <c r="AJ63" s="424">
        <f>SUM(K63:AI63)</f>
        <v>50537029.720039628</v>
      </c>
    </row>
    <row r="64" spans="1:36" ht="15.75" customHeight="1" thickBot="1">
      <c r="A64" s="913" t="s">
        <v>232</v>
      </c>
      <c r="B64" s="914"/>
      <c r="C64" s="125" t="s">
        <v>233</v>
      </c>
      <c r="D64" s="125"/>
      <c r="E64" s="125"/>
      <c r="F64" s="125"/>
      <c r="G64" s="125" t="s">
        <v>118</v>
      </c>
      <c r="H64" s="995"/>
      <c r="I64" s="997"/>
      <c r="J64" s="99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</row>
    <row r="65" spans="1:36" ht="15.75" customHeight="1" thickBot="1">
      <c r="A65" s="649" t="s">
        <v>38</v>
      </c>
      <c r="B65" s="915"/>
      <c r="C65" s="916"/>
      <c r="D65" s="916"/>
      <c r="E65" s="916"/>
      <c r="F65" s="916"/>
      <c r="G65" s="916"/>
      <c r="H65" s="916"/>
      <c r="I65" s="916"/>
      <c r="J65" s="916"/>
      <c r="K65" s="916"/>
      <c r="L65" s="916"/>
      <c r="M65" s="916"/>
      <c r="N65" s="916"/>
      <c r="O65" s="916"/>
      <c r="P65" s="916"/>
      <c r="Q65" s="916"/>
      <c r="R65" s="916"/>
      <c r="S65" s="916"/>
      <c r="T65" s="916"/>
      <c r="U65" s="916"/>
      <c r="V65" s="916"/>
      <c r="W65" s="916"/>
      <c r="X65" s="916"/>
      <c r="Y65" s="916"/>
      <c r="Z65" s="916"/>
      <c r="AA65" s="916"/>
      <c r="AB65" s="916"/>
      <c r="AC65" s="916"/>
      <c r="AD65" s="916"/>
      <c r="AE65" s="916"/>
      <c r="AF65" s="916"/>
      <c r="AG65" s="916"/>
      <c r="AH65" s="916"/>
      <c r="AI65" s="916"/>
      <c r="AJ65" s="917"/>
    </row>
    <row r="66" spans="1:36" ht="15.75" customHeight="1">
      <c r="A66" s="895" t="s">
        <v>223</v>
      </c>
      <c r="B66" s="36" t="s">
        <v>355</v>
      </c>
      <c r="C66" s="907" t="s">
        <v>233</v>
      </c>
      <c r="D66" s="16"/>
      <c r="E66" s="16"/>
      <c r="F66" s="16"/>
      <c r="G66" s="980" t="s">
        <v>118</v>
      </c>
      <c r="H66" s="158">
        <f>0.6*'[1]3.1_Recon_Fis_Prod_NUPRC+Coy'!$F$47</f>
        <v>263304</v>
      </c>
      <c r="I66" s="507">
        <f>0.6*'[1]Recon_Gas Production '!$F$65</f>
        <v>554.32319999999993</v>
      </c>
      <c r="J66" s="158">
        <f>0.6*'[1]2.1_Recon_Crude Lifting'!$H$57</f>
        <v>236481</v>
      </c>
      <c r="K66" s="16"/>
      <c r="L66" s="16"/>
      <c r="M66" s="16"/>
      <c r="N66" s="158">
        <v>1610786.13</v>
      </c>
      <c r="O66" s="16"/>
      <c r="P66" s="16"/>
      <c r="Q66" s="16"/>
      <c r="R66" s="16"/>
      <c r="S66" s="16"/>
      <c r="T66" s="158">
        <v>16623000</v>
      </c>
      <c r="U66" s="158">
        <v>404332</v>
      </c>
      <c r="V66" s="125"/>
      <c r="W66" s="125"/>
      <c r="X66" s="158">
        <v>766999.002005202</v>
      </c>
      <c r="Y66" s="158">
        <v>43738.163993064198</v>
      </c>
      <c r="Z66" s="158">
        <v>317052.15774461202</v>
      </c>
      <c r="AA66" s="158">
        <v>327144.24</v>
      </c>
      <c r="AB66" s="158">
        <v>268865.46375650202</v>
      </c>
      <c r="AC66" s="125"/>
      <c r="AD66" s="158">
        <v>30027346.300000001</v>
      </c>
      <c r="AE66" s="125"/>
      <c r="AF66" s="158">
        <v>147766.262540253</v>
      </c>
      <c r="AG66" s="16"/>
      <c r="AH66" s="16"/>
      <c r="AI66" s="16"/>
      <c r="AJ66" s="424">
        <f>SUM(K66:AI66)</f>
        <v>50537029.720039628</v>
      </c>
    </row>
    <row r="67" spans="1:36" ht="30.75" customHeight="1" thickBot="1">
      <c r="A67" s="983"/>
      <c r="B67" s="17" t="s">
        <v>356</v>
      </c>
      <c r="C67" s="932"/>
      <c r="D67" s="16"/>
      <c r="E67" s="16"/>
      <c r="F67" s="16"/>
      <c r="G67" s="981"/>
      <c r="H67" s="16">
        <f>0.4*'[1]3.1_Recon_Fis_Prod_NUPRC+Coy'!$F$47</f>
        <v>175536</v>
      </c>
      <c r="I67" s="505">
        <f>0.4*'[1]Recon_Gas Production '!$F$65</f>
        <v>369.54880000000003</v>
      </c>
      <c r="J67" s="147">
        <f>0.4*'[1]2.1_Recon_Crude Lifting'!$H$57</f>
        <v>157654</v>
      </c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</row>
    <row r="68" spans="1:36" ht="41.25" customHeight="1">
      <c r="A68" s="918" t="s">
        <v>508</v>
      </c>
      <c r="B68" s="919"/>
      <c r="C68" s="919"/>
      <c r="D68" s="919"/>
      <c r="E68" s="919"/>
      <c r="F68" s="919"/>
      <c r="G68" s="919"/>
      <c r="H68" s="919"/>
      <c r="I68" s="919"/>
      <c r="J68" s="919"/>
      <c r="K68" s="919"/>
      <c r="L68" s="919"/>
      <c r="M68" s="919"/>
      <c r="N68" s="919"/>
      <c r="O68" s="919"/>
      <c r="P68" s="919"/>
      <c r="Q68" s="919"/>
      <c r="R68" s="919"/>
      <c r="S68" s="919"/>
      <c r="T68" s="919"/>
      <c r="U68" s="919"/>
      <c r="V68" s="919"/>
      <c r="W68" s="919"/>
      <c r="X68" s="919"/>
      <c r="Y68" s="919"/>
      <c r="Z68" s="919"/>
      <c r="AA68" s="919"/>
      <c r="AB68" s="919"/>
      <c r="AC68" s="919"/>
      <c r="AD68" s="919"/>
      <c r="AE68" s="919"/>
      <c r="AF68" s="919"/>
      <c r="AG68" s="919"/>
      <c r="AH68" s="919"/>
      <c r="AI68" s="919"/>
      <c r="AJ68" s="920"/>
    </row>
    <row r="69" spans="1:36" ht="241.5" customHeight="1" thickBot="1">
      <c r="A69" s="926"/>
      <c r="B69" s="927"/>
      <c r="C69" s="10" t="s">
        <v>0</v>
      </c>
      <c r="D69" s="10" t="s">
        <v>1</v>
      </c>
      <c r="E69" s="10" t="s">
        <v>2</v>
      </c>
      <c r="F69" s="10" t="s">
        <v>3</v>
      </c>
      <c r="G69" s="10" t="s">
        <v>4</v>
      </c>
      <c r="H69" s="10" t="s">
        <v>5</v>
      </c>
      <c r="I69" s="509" t="s">
        <v>6</v>
      </c>
      <c r="J69" s="10" t="s">
        <v>370</v>
      </c>
      <c r="K69" s="10" t="s">
        <v>7</v>
      </c>
      <c r="L69" s="122" t="s">
        <v>8</v>
      </c>
      <c r="M69" s="10" t="s">
        <v>143</v>
      </c>
      <c r="N69" s="10" t="s">
        <v>10</v>
      </c>
      <c r="O69" s="10" t="s">
        <v>28</v>
      </c>
      <c r="P69" s="10" t="s">
        <v>12</v>
      </c>
      <c r="Q69" s="10" t="s">
        <v>13</v>
      </c>
      <c r="R69" s="10" t="s">
        <v>14</v>
      </c>
      <c r="S69" s="10" t="s">
        <v>15</v>
      </c>
      <c r="T69" s="10" t="s">
        <v>16</v>
      </c>
      <c r="U69" s="10" t="s">
        <v>17</v>
      </c>
      <c r="V69" s="10" t="s">
        <v>18</v>
      </c>
      <c r="W69" s="10" t="s">
        <v>19</v>
      </c>
      <c r="X69" s="10" t="s">
        <v>20</v>
      </c>
      <c r="Y69" s="10" t="s">
        <v>21</v>
      </c>
      <c r="Z69" s="10" t="s">
        <v>22</v>
      </c>
      <c r="AA69" s="10" t="s">
        <v>23</v>
      </c>
      <c r="AB69" s="10" t="s">
        <v>24</v>
      </c>
      <c r="AC69" s="10" t="s">
        <v>25</v>
      </c>
      <c r="AD69" s="10" t="s">
        <v>26</v>
      </c>
      <c r="AE69" s="10" t="s">
        <v>27</v>
      </c>
      <c r="AF69" s="10" t="s">
        <v>29</v>
      </c>
      <c r="AG69" s="10" t="s">
        <v>30</v>
      </c>
      <c r="AH69" s="10" t="s">
        <v>31</v>
      </c>
      <c r="AI69" s="10" t="s">
        <v>32</v>
      </c>
      <c r="AJ69" s="10" t="s">
        <v>33</v>
      </c>
    </row>
    <row r="70" spans="1:36" ht="15.75" customHeight="1" thickBot="1">
      <c r="A70" s="649" t="s">
        <v>34</v>
      </c>
      <c r="B70" s="915"/>
      <c r="C70" s="915"/>
      <c r="D70" s="915"/>
      <c r="E70" s="915"/>
      <c r="F70" s="915"/>
      <c r="G70" s="915"/>
      <c r="H70" s="915"/>
      <c r="I70" s="915"/>
      <c r="J70" s="915"/>
      <c r="K70" s="915"/>
      <c r="L70" s="915"/>
      <c r="M70" s="915"/>
      <c r="N70" s="915"/>
      <c r="O70" s="915"/>
      <c r="P70" s="915"/>
      <c r="Q70" s="915"/>
      <c r="R70" s="915"/>
      <c r="S70" s="915"/>
      <c r="T70" s="915"/>
      <c r="U70" s="915"/>
      <c r="V70" s="915"/>
      <c r="W70" s="915"/>
      <c r="X70" s="915"/>
      <c r="Y70" s="915"/>
      <c r="Z70" s="915"/>
      <c r="AA70" s="915"/>
      <c r="AB70" s="915"/>
      <c r="AC70" s="915"/>
      <c r="AD70" s="915"/>
      <c r="AE70" s="915"/>
      <c r="AF70" s="915"/>
      <c r="AG70" s="915"/>
      <c r="AH70" s="915"/>
      <c r="AI70" s="915"/>
      <c r="AJ70" s="921"/>
    </row>
    <row r="71" spans="1:36" ht="15.75" customHeight="1">
      <c r="A71" s="977" t="s">
        <v>234</v>
      </c>
      <c r="B71" s="952"/>
      <c r="C71" s="132" t="s">
        <v>236</v>
      </c>
      <c r="D71" s="133"/>
      <c r="E71" s="133"/>
      <c r="F71" s="133"/>
      <c r="G71" s="133"/>
      <c r="H71" s="992">
        <f>SUM(H74:H79)</f>
        <v>1356641</v>
      </c>
      <c r="I71" s="993">
        <f t="shared" ref="I71:J71" si="6">SUM(I74:I79)</f>
        <v>647.80999999999995</v>
      </c>
      <c r="J71" s="992">
        <f t="shared" si="6"/>
        <v>1319429</v>
      </c>
      <c r="K71" s="133"/>
      <c r="L71" s="133"/>
      <c r="M71" s="133"/>
      <c r="N71" s="157">
        <v>5013341.43</v>
      </c>
      <c r="O71" s="133"/>
      <c r="P71" s="157">
        <v>1031400</v>
      </c>
      <c r="Q71" s="157">
        <v>2673212.21</v>
      </c>
      <c r="R71" s="157">
        <v>394065.6</v>
      </c>
      <c r="S71" s="133"/>
      <c r="T71" s="157">
        <v>137419.98000000001</v>
      </c>
      <c r="U71" s="157">
        <v>329179</v>
      </c>
      <c r="V71" s="133"/>
      <c r="W71" s="133"/>
      <c r="X71" s="157">
        <v>791253.72270621802</v>
      </c>
      <c r="Y71" s="133"/>
      <c r="Z71" s="157">
        <v>1376735.6384691601</v>
      </c>
      <c r="AA71" s="157">
        <v>488001.53626083699</v>
      </c>
      <c r="AB71" s="133"/>
      <c r="AC71" s="133"/>
      <c r="AD71" s="133"/>
      <c r="AE71" s="133"/>
      <c r="AF71" s="133"/>
      <c r="AG71" s="133"/>
      <c r="AH71" s="133"/>
      <c r="AI71" s="133"/>
      <c r="AJ71" s="424">
        <f>SUM(K71:AI71)</f>
        <v>12234609.117436215</v>
      </c>
    </row>
    <row r="72" spans="1:36" ht="15.75" customHeight="1" thickBot="1">
      <c r="A72" s="913" t="s">
        <v>235</v>
      </c>
      <c r="B72" s="914"/>
      <c r="C72" s="132" t="s">
        <v>236</v>
      </c>
      <c r="D72" s="129"/>
      <c r="E72" s="129"/>
      <c r="F72" s="129"/>
      <c r="G72" s="129"/>
      <c r="H72" s="972"/>
      <c r="I72" s="974"/>
      <c r="J72" s="972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</row>
    <row r="73" spans="1:36" ht="15.75" customHeight="1" thickBot="1">
      <c r="A73" s="649" t="s">
        <v>38</v>
      </c>
      <c r="B73" s="915"/>
      <c r="C73" s="916"/>
      <c r="D73" s="916"/>
      <c r="E73" s="916"/>
      <c r="F73" s="916"/>
      <c r="G73" s="916"/>
      <c r="H73" s="916"/>
      <c r="I73" s="916"/>
      <c r="J73" s="916"/>
      <c r="K73" s="916"/>
      <c r="L73" s="916"/>
      <c r="M73" s="916"/>
      <c r="N73" s="916"/>
      <c r="O73" s="916"/>
      <c r="P73" s="916"/>
      <c r="Q73" s="916"/>
      <c r="R73" s="916"/>
      <c r="S73" s="916"/>
      <c r="T73" s="916"/>
      <c r="U73" s="916"/>
      <c r="V73" s="916"/>
      <c r="W73" s="916"/>
      <c r="X73" s="916"/>
      <c r="Y73" s="916"/>
      <c r="Z73" s="916"/>
      <c r="AA73" s="916"/>
      <c r="AB73" s="916"/>
      <c r="AC73" s="916"/>
      <c r="AD73" s="916"/>
      <c r="AE73" s="916"/>
      <c r="AF73" s="916"/>
      <c r="AG73" s="916"/>
      <c r="AH73" s="916"/>
      <c r="AI73" s="916"/>
      <c r="AJ73" s="917"/>
    </row>
    <row r="74" spans="1:36" ht="15.75" customHeight="1">
      <c r="A74" s="907" t="s">
        <v>514</v>
      </c>
      <c r="B74" s="907" t="s">
        <v>357</v>
      </c>
      <c r="C74" s="933" t="s">
        <v>236</v>
      </c>
      <c r="D74" s="16"/>
      <c r="E74" s="16"/>
      <c r="F74" s="16"/>
      <c r="G74" s="16" t="s">
        <v>372</v>
      </c>
      <c r="H74" s="147">
        <f>0.6*'[1]3.1_Recon_Fis_Prod_NUPRC+Coy'!$F$74</f>
        <v>94867.199999999997</v>
      </c>
      <c r="I74" s="936">
        <f>0.6*'[1]Recon_Gas Production '!$F$86</f>
        <v>388.68599999999998</v>
      </c>
      <c r="J74" s="147">
        <f>0.6*'[1]2.1_Recon_Crude Lifting'!$H$96</f>
        <v>94867.199999999997</v>
      </c>
      <c r="K74" s="16"/>
      <c r="L74" s="16"/>
      <c r="M74" s="16"/>
      <c r="N74" s="157">
        <v>5013341.43</v>
      </c>
      <c r="O74" s="133"/>
      <c r="P74" s="157">
        <v>1031400</v>
      </c>
      <c r="Q74" s="157">
        <v>2673212.21</v>
      </c>
      <c r="R74" s="157">
        <v>394065.6</v>
      </c>
      <c r="S74" s="133"/>
      <c r="T74" s="157">
        <v>137419.98000000001</v>
      </c>
      <c r="U74" s="157">
        <v>329179</v>
      </c>
      <c r="V74" s="133"/>
      <c r="W74" s="133"/>
      <c r="X74" s="157">
        <v>791253.72270621802</v>
      </c>
      <c r="Y74" s="133"/>
      <c r="Z74" s="157">
        <v>1376735.6384691601</v>
      </c>
      <c r="AA74" s="157">
        <v>488001.53626083699</v>
      </c>
      <c r="AB74" s="16"/>
      <c r="AC74" s="16"/>
      <c r="AD74" s="16"/>
      <c r="AE74" s="16"/>
      <c r="AF74" s="16"/>
      <c r="AG74" s="16"/>
      <c r="AH74" s="16"/>
      <c r="AI74" s="16"/>
      <c r="AJ74" s="424">
        <f>SUM(K74:AI74)</f>
        <v>12234609.117436215</v>
      </c>
    </row>
    <row r="75" spans="1:36" ht="15.75" customHeight="1">
      <c r="A75" s="608"/>
      <c r="B75" s="608"/>
      <c r="C75" s="934"/>
      <c r="D75" s="16"/>
      <c r="E75" s="16"/>
      <c r="F75" s="16"/>
      <c r="G75" s="178" t="s">
        <v>371</v>
      </c>
      <c r="H75" s="147">
        <f>0.6*'[1]3.1_Recon_Fis_Prod_NUPRC+Coy'!$F$75</f>
        <v>17205</v>
      </c>
      <c r="I75" s="937"/>
      <c r="J75" s="147">
        <f>0.6*'[1]2.1_Recon_Crude Lifting'!$H$97</f>
        <v>85617</v>
      </c>
      <c r="K75" s="16"/>
      <c r="L75" s="16"/>
      <c r="M75" s="16"/>
      <c r="N75" s="172"/>
      <c r="O75" s="173"/>
      <c r="P75" s="172"/>
      <c r="Q75" s="172"/>
      <c r="R75" s="172"/>
      <c r="S75" s="173"/>
      <c r="T75" s="172"/>
      <c r="U75" s="172"/>
      <c r="V75" s="173"/>
      <c r="W75" s="173"/>
      <c r="X75" s="172"/>
      <c r="Y75" s="173"/>
      <c r="Z75" s="172"/>
      <c r="AA75" s="172"/>
      <c r="AB75" s="16"/>
      <c r="AC75" s="16"/>
      <c r="AD75" s="16"/>
      <c r="AE75" s="16"/>
      <c r="AF75" s="16"/>
      <c r="AG75" s="16"/>
      <c r="AH75" s="16"/>
      <c r="AI75" s="16"/>
      <c r="AJ75" s="16"/>
    </row>
    <row r="76" spans="1:36" ht="15.75" customHeight="1">
      <c r="A76" s="608"/>
      <c r="B76" s="609"/>
      <c r="C76" s="934"/>
      <c r="D76" s="16"/>
      <c r="E76" s="16"/>
      <c r="F76" s="16"/>
      <c r="G76" s="179" t="s">
        <v>369</v>
      </c>
      <c r="H76" s="147">
        <f>0.6*'[1]3.1_Recon_Fis_Prod_NUPRC+Coy'!$F$73</f>
        <v>701912.4</v>
      </c>
      <c r="I76" s="938"/>
      <c r="J76" s="147">
        <f>0.6*'[1]2.1_Recon_Crude Lifting'!$H$98</f>
        <v>611173.19999999995</v>
      </c>
      <c r="K76" s="16"/>
      <c r="L76" s="16"/>
      <c r="M76" s="16"/>
      <c r="N76" s="172"/>
      <c r="O76" s="173"/>
      <c r="P76" s="172"/>
      <c r="Q76" s="172"/>
      <c r="R76" s="172"/>
      <c r="S76" s="173"/>
      <c r="T76" s="172"/>
      <c r="U76" s="172"/>
      <c r="V76" s="173"/>
      <c r="W76" s="173"/>
      <c r="X76" s="172"/>
      <c r="Y76" s="173"/>
      <c r="Z76" s="172"/>
      <c r="AA76" s="172"/>
      <c r="AB76" s="16"/>
      <c r="AC76" s="16"/>
      <c r="AD76" s="16"/>
      <c r="AE76" s="16"/>
      <c r="AF76" s="16"/>
      <c r="AG76" s="16"/>
      <c r="AH76" s="16"/>
      <c r="AI76" s="16"/>
      <c r="AJ76" s="16"/>
    </row>
    <row r="77" spans="1:36" ht="15.75" customHeight="1">
      <c r="A77" s="608"/>
      <c r="B77" s="940" t="s">
        <v>358</v>
      </c>
      <c r="C77" s="934"/>
      <c r="D77" s="16"/>
      <c r="E77" s="16"/>
      <c r="F77" s="16"/>
      <c r="G77" s="279" t="s">
        <v>372</v>
      </c>
      <c r="H77" s="147">
        <f>0.4*'[1]3.1_Recon_Fis_Prod_NUPRC+Coy'!$F$74</f>
        <v>63244.800000000003</v>
      </c>
      <c r="I77" s="937">
        <f>0.4*'[1]Recon_Gas Production '!$F$86</f>
        <v>259.12399999999997</v>
      </c>
      <c r="J77" s="147">
        <f>0.4*'[1]2.1_Recon_Crude Lifting'!$H$96</f>
        <v>63244.800000000003</v>
      </c>
      <c r="K77" s="16"/>
      <c r="L77" s="16"/>
      <c r="M77" s="16"/>
      <c r="N77" s="172"/>
      <c r="O77" s="173"/>
      <c r="P77" s="172"/>
      <c r="Q77" s="172"/>
      <c r="R77" s="172"/>
      <c r="S77" s="173"/>
      <c r="T77" s="172"/>
      <c r="U77" s="172"/>
      <c r="V77" s="173"/>
      <c r="W77" s="173"/>
      <c r="X77" s="172"/>
      <c r="Y77" s="173"/>
      <c r="Z77" s="172"/>
      <c r="AA77" s="172"/>
      <c r="AB77" s="16"/>
      <c r="AC77" s="16"/>
      <c r="AD77" s="16"/>
      <c r="AE77" s="16"/>
      <c r="AF77" s="16"/>
      <c r="AG77" s="16"/>
      <c r="AH77" s="16"/>
      <c r="AI77" s="16"/>
      <c r="AJ77" s="16"/>
    </row>
    <row r="78" spans="1:36" ht="15.75" customHeight="1">
      <c r="A78" s="608"/>
      <c r="B78" s="941"/>
      <c r="C78" s="934"/>
      <c r="D78" s="16"/>
      <c r="E78" s="16"/>
      <c r="F78" s="16"/>
      <c r="G78" s="279" t="s">
        <v>371</v>
      </c>
      <c r="H78" s="147">
        <f>0.4*'[1]3.1_Recon_Fis_Prod_NUPRC+Coy'!$F$75</f>
        <v>11470</v>
      </c>
      <c r="I78" s="937"/>
      <c r="J78" s="147">
        <f>0.4*'[1]2.1_Recon_Crude Lifting'!$H$97</f>
        <v>57078</v>
      </c>
      <c r="K78" s="16"/>
      <c r="L78" s="16"/>
      <c r="M78" s="16"/>
      <c r="N78" s="172"/>
      <c r="O78" s="173"/>
      <c r="P78" s="172"/>
      <c r="Q78" s="172"/>
      <c r="R78" s="172"/>
      <c r="S78" s="173"/>
      <c r="T78" s="172"/>
      <c r="U78" s="172"/>
      <c r="V78" s="173"/>
      <c r="W78" s="173"/>
      <c r="X78" s="172"/>
      <c r="Y78" s="173"/>
      <c r="Z78" s="172"/>
      <c r="AA78" s="172"/>
      <c r="AB78" s="16"/>
      <c r="AC78" s="16"/>
      <c r="AD78" s="16"/>
      <c r="AE78" s="16"/>
      <c r="AF78" s="16"/>
      <c r="AG78" s="16"/>
      <c r="AH78" s="16"/>
      <c r="AI78" s="16"/>
      <c r="AJ78" s="16"/>
    </row>
    <row r="79" spans="1:36" ht="15.75" customHeight="1" thickBot="1">
      <c r="A79" s="932"/>
      <c r="B79" s="942"/>
      <c r="C79" s="935"/>
      <c r="D79" s="16"/>
      <c r="E79" s="16"/>
      <c r="F79" s="16"/>
      <c r="G79" s="16" t="s">
        <v>369</v>
      </c>
      <c r="H79" s="16">
        <f>0.4*'[1]3.1_Recon_Fis_Prod_NUPRC+Coy'!$F$73</f>
        <v>467941.60000000003</v>
      </c>
      <c r="I79" s="939"/>
      <c r="J79" s="278">
        <f>0.4*'[1]2.1_Recon_Crude Lifting'!$H$98</f>
        <v>407448.80000000005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</row>
    <row r="80" spans="1:36" ht="21" customHeight="1">
      <c r="A80" s="918" t="s">
        <v>237</v>
      </c>
      <c r="B80" s="919"/>
      <c r="C80" s="919"/>
      <c r="D80" s="919"/>
      <c r="E80" s="919"/>
      <c r="F80" s="919"/>
      <c r="G80" s="919"/>
      <c r="H80" s="919"/>
      <c r="I80" s="919"/>
      <c r="J80" s="919"/>
      <c r="K80" s="919"/>
      <c r="L80" s="919"/>
      <c r="M80" s="919"/>
      <c r="N80" s="919"/>
      <c r="O80" s="919"/>
      <c r="P80" s="919"/>
      <c r="Q80" s="919"/>
      <c r="R80" s="919"/>
      <c r="S80" s="919"/>
      <c r="T80" s="919"/>
      <c r="U80" s="919"/>
      <c r="V80" s="919"/>
      <c r="W80" s="919"/>
      <c r="X80" s="919"/>
      <c r="Y80" s="919"/>
      <c r="Z80" s="919"/>
      <c r="AA80" s="919"/>
      <c r="AB80" s="919"/>
      <c r="AC80" s="919"/>
      <c r="AD80" s="919"/>
      <c r="AE80" s="919"/>
      <c r="AF80" s="919"/>
      <c r="AG80" s="919"/>
      <c r="AH80" s="919"/>
      <c r="AI80" s="919"/>
      <c r="AJ80" s="920"/>
    </row>
    <row r="81" spans="1:36" ht="243" customHeight="1">
      <c r="A81" s="926"/>
      <c r="B81" s="927"/>
      <c r="C81" s="10" t="s">
        <v>0</v>
      </c>
      <c r="D81" s="10" t="s">
        <v>1</v>
      </c>
      <c r="E81" s="10" t="s">
        <v>2</v>
      </c>
      <c r="F81" s="10" t="s">
        <v>3</v>
      </c>
      <c r="G81" s="10" t="s">
        <v>4</v>
      </c>
      <c r="H81" s="10" t="s">
        <v>5</v>
      </c>
      <c r="I81" s="509" t="s">
        <v>6</v>
      </c>
      <c r="J81" s="10" t="s">
        <v>370</v>
      </c>
      <c r="K81" s="10" t="s">
        <v>7</v>
      </c>
      <c r="L81" s="122" t="s">
        <v>8</v>
      </c>
      <c r="M81" s="10" t="s">
        <v>143</v>
      </c>
      <c r="N81" s="10" t="s">
        <v>10</v>
      </c>
      <c r="O81" s="10" t="s">
        <v>28</v>
      </c>
      <c r="P81" s="10" t="s">
        <v>12</v>
      </c>
      <c r="Q81" s="10" t="s">
        <v>13</v>
      </c>
      <c r="R81" s="10" t="s">
        <v>14</v>
      </c>
      <c r="S81" s="10" t="s">
        <v>15</v>
      </c>
      <c r="T81" s="10" t="s">
        <v>16</v>
      </c>
      <c r="U81" s="10" t="s">
        <v>17</v>
      </c>
      <c r="V81" s="10" t="s">
        <v>18</v>
      </c>
      <c r="W81" s="10" t="s">
        <v>19</v>
      </c>
      <c r="X81" s="10" t="s">
        <v>20</v>
      </c>
      <c r="Y81" s="10" t="s">
        <v>21</v>
      </c>
      <c r="Z81" s="10" t="s">
        <v>22</v>
      </c>
      <c r="AA81" s="10" t="s">
        <v>23</v>
      </c>
      <c r="AB81" s="10" t="s">
        <v>24</v>
      </c>
      <c r="AC81" s="10" t="s">
        <v>25</v>
      </c>
      <c r="AD81" s="10" t="s">
        <v>26</v>
      </c>
      <c r="AE81" s="10" t="s">
        <v>27</v>
      </c>
      <c r="AF81" s="10" t="s">
        <v>29</v>
      </c>
      <c r="AG81" s="10" t="s">
        <v>30</v>
      </c>
      <c r="AH81" s="10" t="s">
        <v>31</v>
      </c>
      <c r="AI81" s="10" t="s">
        <v>32</v>
      </c>
      <c r="AJ81" s="10" t="s">
        <v>33</v>
      </c>
    </row>
    <row r="82" spans="1:36" ht="15.75" customHeight="1">
      <c r="A82" s="845" t="s">
        <v>34</v>
      </c>
      <c r="B82" s="924"/>
      <c r="C82" s="924"/>
      <c r="D82" s="924"/>
      <c r="E82" s="924"/>
      <c r="F82" s="924"/>
      <c r="G82" s="924"/>
      <c r="H82" s="924"/>
      <c r="I82" s="924"/>
      <c r="J82" s="924"/>
      <c r="K82" s="924"/>
      <c r="L82" s="924"/>
      <c r="M82" s="924"/>
      <c r="N82" s="924"/>
      <c r="O82" s="924"/>
      <c r="P82" s="924"/>
      <c r="Q82" s="924"/>
      <c r="R82" s="924"/>
      <c r="S82" s="924"/>
      <c r="T82" s="924"/>
      <c r="U82" s="924"/>
      <c r="V82" s="924"/>
      <c r="W82" s="924"/>
      <c r="X82" s="924"/>
      <c r="Y82" s="924"/>
      <c r="Z82" s="924"/>
      <c r="AA82" s="924"/>
      <c r="AB82" s="924"/>
      <c r="AC82" s="924"/>
      <c r="AD82" s="924"/>
      <c r="AE82" s="924"/>
      <c r="AF82" s="924"/>
      <c r="AG82" s="924"/>
      <c r="AH82" s="924"/>
      <c r="AI82" s="924"/>
      <c r="AJ82" s="925"/>
    </row>
    <row r="83" spans="1:36" s="125" customFormat="1" ht="15.75" customHeight="1">
      <c r="A83" s="716" t="s">
        <v>238</v>
      </c>
      <c r="B83" s="943"/>
      <c r="C83" s="125" t="s">
        <v>241</v>
      </c>
      <c r="D83" s="126"/>
      <c r="E83" s="126"/>
      <c r="F83" s="126"/>
      <c r="G83" s="126"/>
      <c r="H83" s="998">
        <f>SUM(H86:H89)</f>
        <v>971507</v>
      </c>
      <c r="I83" s="1000">
        <f t="shared" ref="I83:J83" si="7">SUM(I86:I89)</f>
        <v>10444.680021437372</v>
      </c>
      <c r="J83" s="998">
        <f t="shared" si="7"/>
        <v>904182</v>
      </c>
      <c r="K83" s="126"/>
      <c r="L83" s="126"/>
      <c r="M83" s="126"/>
      <c r="N83" s="151">
        <v>2225632.42</v>
      </c>
      <c r="O83" s="151">
        <v>318202905.63999999</v>
      </c>
      <c r="P83" s="126"/>
      <c r="Q83" s="151">
        <v>7252318.3799999999</v>
      </c>
      <c r="R83" s="151">
        <v>1450802.55</v>
      </c>
      <c r="S83" s="126"/>
      <c r="T83" s="151">
        <v>1163941.98</v>
      </c>
      <c r="U83" s="151">
        <v>224436.25</v>
      </c>
      <c r="V83" s="126"/>
      <c r="W83" s="126"/>
      <c r="X83" s="151">
        <v>993025.96004458703</v>
      </c>
      <c r="Y83" s="126"/>
      <c r="Z83" s="151">
        <v>1276754.3225390101</v>
      </c>
      <c r="AA83" s="151">
        <v>722501613.96000004</v>
      </c>
      <c r="AB83" s="151">
        <v>125217.89703306901</v>
      </c>
      <c r="AC83" s="126"/>
      <c r="AD83" s="151">
        <v>84839.601034183797</v>
      </c>
      <c r="AE83" s="126"/>
      <c r="AF83" s="126"/>
      <c r="AG83" s="126"/>
      <c r="AH83" s="126"/>
      <c r="AI83" s="126"/>
      <c r="AJ83" s="424">
        <f>SUM(K83:AI83)</f>
        <v>1055501488.9606509</v>
      </c>
    </row>
    <row r="84" spans="1:36" s="125" customFormat="1" ht="15.75" customHeight="1">
      <c r="A84" s="716" t="s">
        <v>239</v>
      </c>
      <c r="B84" s="943"/>
      <c r="C84" s="125" t="s">
        <v>241</v>
      </c>
      <c r="D84" s="126"/>
      <c r="E84" s="126"/>
      <c r="F84" s="126"/>
      <c r="G84" s="126"/>
      <c r="H84" s="999"/>
      <c r="I84" s="1001"/>
      <c r="J84" s="999"/>
      <c r="K84" s="126"/>
      <c r="L84" s="151"/>
      <c r="M84" s="151"/>
      <c r="N84" s="126"/>
      <c r="O84" s="126"/>
      <c r="P84" s="126"/>
      <c r="Q84" s="126"/>
      <c r="R84" s="126"/>
      <c r="S84" s="126"/>
      <c r="T84" s="151">
        <v>154272.76</v>
      </c>
      <c r="U84" s="126"/>
      <c r="V84" s="126"/>
      <c r="W84" s="126"/>
      <c r="X84" s="151"/>
      <c r="Y84" s="126"/>
      <c r="Z84" s="151"/>
      <c r="AA84" s="151"/>
      <c r="AB84" s="151"/>
      <c r="AC84" s="126"/>
      <c r="AD84" s="151"/>
      <c r="AE84" s="126"/>
      <c r="AF84" s="126"/>
      <c r="AG84" s="126"/>
      <c r="AH84" s="126"/>
      <c r="AI84" s="126"/>
      <c r="AJ84" s="126"/>
    </row>
    <row r="85" spans="1:36" s="134" customFormat="1" ht="15.75" customHeight="1" thickBot="1">
      <c r="A85" s="922" t="s">
        <v>38</v>
      </c>
      <c r="B85" s="923"/>
      <c r="C85" s="916"/>
      <c r="D85" s="916"/>
      <c r="E85" s="916"/>
      <c r="F85" s="916"/>
      <c r="G85" s="916"/>
      <c r="H85" s="916"/>
      <c r="I85" s="916"/>
      <c r="J85" s="916"/>
      <c r="K85" s="916"/>
      <c r="L85" s="916"/>
      <c r="M85" s="916"/>
      <c r="N85" s="916"/>
      <c r="O85" s="916"/>
      <c r="P85" s="916"/>
      <c r="Q85" s="916"/>
      <c r="R85" s="916"/>
      <c r="S85" s="916"/>
      <c r="T85" s="916"/>
      <c r="U85" s="916"/>
      <c r="V85" s="916"/>
      <c r="W85" s="916"/>
      <c r="X85" s="916"/>
      <c r="Y85" s="916"/>
      <c r="Z85" s="916"/>
      <c r="AA85" s="916"/>
      <c r="AB85" s="916"/>
      <c r="AC85" s="916"/>
      <c r="AD85" s="916"/>
      <c r="AE85" s="916"/>
      <c r="AF85" s="916"/>
      <c r="AG85" s="916"/>
      <c r="AH85" s="916"/>
      <c r="AI85" s="916"/>
      <c r="AJ85" s="917"/>
    </row>
    <row r="86" spans="1:36" ht="15.75" customHeight="1">
      <c r="A86" s="895" t="s">
        <v>240</v>
      </c>
      <c r="B86" s="593" t="s">
        <v>359</v>
      </c>
      <c r="C86" s="669" t="s">
        <v>241</v>
      </c>
      <c r="D86" s="16"/>
      <c r="E86" s="16"/>
      <c r="F86" s="16"/>
      <c r="G86" s="16" t="s">
        <v>371</v>
      </c>
      <c r="H86" s="16"/>
      <c r="I86" s="975">
        <f>0.6*'[1]Recon_Gas Production '!$F$87</f>
        <v>6266.8080128624233</v>
      </c>
      <c r="J86" s="147">
        <f>0.6*'[1]2.1_Recon_Crude Lifting'!$H$99</f>
        <v>20772</v>
      </c>
      <c r="K86" s="16"/>
      <c r="L86" s="16"/>
      <c r="M86" s="16"/>
      <c r="N86" s="151">
        <v>2225632.42</v>
      </c>
      <c r="O86" s="151">
        <v>318202905.63999999</v>
      </c>
      <c r="P86" s="126"/>
      <c r="Q86" s="151">
        <v>7252318.3799999999</v>
      </c>
      <c r="R86" s="151">
        <v>1450802.55</v>
      </c>
      <c r="S86" s="126"/>
      <c r="T86" s="151">
        <v>1163941.98</v>
      </c>
      <c r="U86" s="151">
        <v>224436.25</v>
      </c>
      <c r="V86" s="126"/>
      <c r="W86" s="126"/>
      <c r="X86" s="151">
        <v>993025.96004458703</v>
      </c>
      <c r="Y86" s="126"/>
      <c r="Z86" s="151">
        <v>1276754.3225390101</v>
      </c>
      <c r="AA86" s="151">
        <v>722501613.96000004</v>
      </c>
      <c r="AB86" s="151">
        <v>125217.89703306901</v>
      </c>
      <c r="AC86" s="126"/>
      <c r="AD86" s="151">
        <v>84839.601034183797</v>
      </c>
      <c r="AE86" s="16"/>
      <c r="AF86" s="16"/>
      <c r="AG86" s="16"/>
      <c r="AH86" s="16"/>
      <c r="AI86" s="16"/>
      <c r="AJ86" s="424">
        <f>SUM(K86:AI86)</f>
        <v>1055501488.9606509</v>
      </c>
    </row>
    <row r="87" spans="1:36" ht="15.75" customHeight="1">
      <c r="A87" s="724"/>
      <c r="B87" s="593"/>
      <c r="C87" s="670"/>
      <c r="D87" s="16"/>
      <c r="E87" s="16"/>
      <c r="F87" s="16"/>
      <c r="G87" s="16" t="s">
        <v>369</v>
      </c>
      <c r="H87" s="159">
        <f>0.6*'[1]3.1_Recon_Fis_Prod_NUPRC+Coy'!$F$76</f>
        <v>582904.19999999995</v>
      </c>
      <c r="I87" s="976"/>
      <c r="J87" s="159">
        <f>0.6*'[1]2.1_Recon_Crude Lifting'!$H$100</f>
        <v>521737.19999999995</v>
      </c>
      <c r="K87" s="16"/>
      <c r="L87" s="16"/>
      <c r="M87" s="134"/>
      <c r="N87" s="151"/>
      <c r="O87" s="151"/>
      <c r="P87" s="126"/>
      <c r="Q87" s="151"/>
      <c r="R87" s="151"/>
      <c r="S87" s="126"/>
      <c r="T87" s="151"/>
      <c r="U87" s="172"/>
      <c r="V87" s="173"/>
      <c r="W87" s="173"/>
      <c r="X87" s="151"/>
      <c r="Y87" s="126"/>
      <c r="Z87" s="151"/>
      <c r="AA87" s="151"/>
      <c r="AB87" s="151"/>
      <c r="AC87" s="126"/>
      <c r="AD87" s="151"/>
      <c r="AE87" s="16"/>
      <c r="AF87" s="16"/>
      <c r="AG87" s="16"/>
      <c r="AH87" s="16"/>
      <c r="AI87" s="16"/>
      <c r="AJ87" s="16"/>
    </row>
    <row r="88" spans="1:36" ht="15.75" customHeight="1">
      <c r="A88" s="724"/>
      <c r="B88" s="930" t="s">
        <v>360</v>
      </c>
      <c r="C88" s="670"/>
      <c r="D88" s="16"/>
      <c r="E88" s="16"/>
      <c r="F88" s="16"/>
      <c r="G88" s="134" t="s">
        <v>371</v>
      </c>
      <c r="H88" s="158"/>
      <c r="I88" s="928">
        <f>0.4*'[1]Recon_Gas Production '!$F$87</f>
        <v>4177.8720085749492</v>
      </c>
      <c r="J88" s="158">
        <f>0.4*'[1]2.1_Recon_Crude Lifting'!$H$99</f>
        <v>13848</v>
      </c>
      <c r="K88" s="140"/>
      <c r="L88" s="16"/>
      <c r="M88" s="134"/>
      <c r="N88" s="151"/>
      <c r="O88" s="151"/>
      <c r="P88" s="126"/>
      <c r="Q88" s="151"/>
      <c r="R88" s="151"/>
      <c r="S88" s="126"/>
      <c r="T88" s="151"/>
      <c r="U88" s="172"/>
      <c r="V88" s="173"/>
      <c r="W88" s="173"/>
      <c r="X88" s="151"/>
      <c r="Y88" s="126"/>
      <c r="Z88" s="151"/>
      <c r="AA88" s="151"/>
      <c r="AB88" s="151"/>
      <c r="AC88" s="126"/>
      <c r="AD88" s="151"/>
      <c r="AE88" s="16"/>
      <c r="AF88" s="16"/>
      <c r="AG88" s="16"/>
      <c r="AH88" s="16"/>
      <c r="AI88" s="16"/>
      <c r="AJ88" s="16"/>
    </row>
    <row r="89" spans="1:36" ht="15.75" customHeight="1" thickBot="1">
      <c r="A89" s="724"/>
      <c r="B89" s="931"/>
      <c r="C89" s="944"/>
      <c r="D89" s="152"/>
      <c r="E89" s="152"/>
      <c r="F89" s="252"/>
      <c r="G89" s="284" t="s">
        <v>369</v>
      </c>
      <c r="H89" s="280">
        <f>0.4*'[1]3.1_Recon_Fis_Prod_NUPRC+Coy'!$F$76</f>
        <v>388602.80000000005</v>
      </c>
      <c r="I89" s="929"/>
      <c r="J89" s="280">
        <f>0.4*'[1]2.1_Recon_Crude Lifting'!$H$100</f>
        <v>347824.80000000005</v>
      </c>
      <c r="K89" s="152"/>
      <c r="L89" s="159"/>
      <c r="M89" s="280"/>
      <c r="N89" s="281"/>
      <c r="O89" s="281"/>
      <c r="P89" s="281"/>
      <c r="Q89" s="281"/>
      <c r="R89" s="281"/>
      <c r="S89" s="281"/>
      <c r="T89" s="280"/>
      <c r="U89" s="152"/>
      <c r="V89" s="152"/>
      <c r="W89" s="152"/>
      <c r="X89" s="280"/>
      <c r="Y89" s="281"/>
      <c r="Z89" s="280"/>
      <c r="AA89" s="280"/>
      <c r="AB89" s="280"/>
      <c r="AC89" s="281"/>
      <c r="AD89" s="280"/>
      <c r="AE89" s="152"/>
      <c r="AF89" s="152"/>
      <c r="AG89" s="152"/>
      <c r="AH89" s="152"/>
      <c r="AI89" s="152"/>
      <c r="AJ89" s="152"/>
    </row>
    <row r="90" spans="1:36" ht="26" customHeight="1" thickBot="1">
      <c r="A90" s="691" t="s">
        <v>242</v>
      </c>
      <c r="B90" s="969"/>
      <c r="C90" s="969"/>
      <c r="D90" s="969"/>
      <c r="E90" s="969"/>
      <c r="F90" s="969"/>
      <c r="G90" s="969"/>
      <c r="H90" s="969"/>
      <c r="I90" s="969"/>
      <c r="J90" s="969"/>
      <c r="K90" s="969"/>
      <c r="L90" s="969"/>
      <c r="M90" s="969"/>
      <c r="N90" s="969"/>
      <c r="O90" s="969"/>
      <c r="P90" s="969"/>
      <c r="Q90" s="969"/>
      <c r="R90" s="969"/>
      <c r="S90" s="969"/>
      <c r="T90" s="969"/>
      <c r="U90" s="969"/>
      <c r="V90" s="969"/>
      <c r="W90" s="969"/>
      <c r="X90" s="969"/>
      <c r="Y90" s="969"/>
      <c r="Z90" s="969"/>
      <c r="AA90" s="969"/>
      <c r="AB90" s="969"/>
      <c r="AC90" s="969"/>
      <c r="AD90" s="969"/>
      <c r="AE90" s="969"/>
      <c r="AF90" s="969"/>
      <c r="AG90" s="969"/>
      <c r="AH90" s="969"/>
      <c r="AI90" s="969"/>
      <c r="AJ90" s="970"/>
    </row>
    <row r="91" spans="1:36" ht="241.5" customHeight="1" thickBot="1">
      <c r="A91" s="948"/>
      <c r="B91" s="949"/>
      <c r="C91" s="282" t="s">
        <v>0</v>
      </c>
      <c r="D91" s="282" t="s">
        <v>1</v>
      </c>
      <c r="E91" s="282" t="s">
        <v>2</v>
      </c>
      <c r="F91" s="282" t="s">
        <v>3</v>
      </c>
      <c r="G91" s="282" t="s">
        <v>4</v>
      </c>
      <c r="H91" s="282" t="s">
        <v>5</v>
      </c>
      <c r="I91" s="510" t="s">
        <v>6</v>
      </c>
      <c r="J91" s="282" t="s">
        <v>370</v>
      </c>
      <c r="K91" s="282" t="s">
        <v>7</v>
      </c>
      <c r="L91" s="283" t="s">
        <v>8</v>
      </c>
      <c r="M91" s="282" t="s">
        <v>143</v>
      </c>
      <c r="N91" s="282" t="s">
        <v>10</v>
      </c>
      <c r="O91" s="282" t="s">
        <v>28</v>
      </c>
      <c r="P91" s="282" t="s">
        <v>12</v>
      </c>
      <c r="Q91" s="282" t="s">
        <v>13</v>
      </c>
      <c r="R91" s="282" t="s">
        <v>14</v>
      </c>
      <c r="S91" s="282" t="s">
        <v>15</v>
      </c>
      <c r="T91" s="282" t="s">
        <v>16</v>
      </c>
      <c r="U91" s="282" t="s">
        <v>17</v>
      </c>
      <c r="V91" s="282" t="s">
        <v>18</v>
      </c>
      <c r="W91" s="282" t="s">
        <v>19</v>
      </c>
      <c r="X91" s="282" t="s">
        <v>20</v>
      </c>
      <c r="Y91" s="282" t="s">
        <v>21</v>
      </c>
      <c r="Z91" s="282" t="s">
        <v>22</v>
      </c>
      <c r="AA91" s="282" t="s">
        <v>23</v>
      </c>
      <c r="AB91" s="282" t="s">
        <v>24</v>
      </c>
      <c r="AC91" s="282" t="s">
        <v>25</v>
      </c>
      <c r="AD91" s="282" t="s">
        <v>26</v>
      </c>
      <c r="AE91" s="282" t="s">
        <v>27</v>
      </c>
      <c r="AF91" s="282" t="s">
        <v>29</v>
      </c>
      <c r="AG91" s="282" t="s">
        <v>30</v>
      </c>
      <c r="AH91" s="282" t="s">
        <v>31</v>
      </c>
      <c r="AI91" s="282" t="s">
        <v>32</v>
      </c>
      <c r="AJ91" s="282" t="s">
        <v>33</v>
      </c>
    </row>
    <row r="92" spans="1:36" ht="15.75" customHeight="1" thickBot="1">
      <c r="A92" s="845" t="s">
        <v>34</v>
      </c>
      <c r="B92" s="924"/>
      <c r="C92" s="924"/>
      <c r="D92" s="924"/>
      <c r="E92" s="924"/>
      <c r="F92" s="924"/>
      <c r="G92" s="924"/>
      <c r="H92" s="924"/>
      <c r="I92" s="924"/>
      <c r="J92" s="924"/>
      <c r="K92" s="924"/>
      <c r="L92" s="924"/>
      <c r="M92" s="924"/>
      <c r="N92" s="924"/>
      <c r="O92" s="924"/>
      <c r="P92" s="924"/>
      <c r="Q92" s="924"/>
      <c r="R92" s="924"/>
      <c r="S92" s="924"/>
      <c r="T92" s="924"/>
      <c r="U92" s="924"/>
      <c r="V92" s="924"/>
      <c r="W92" s="924"/>
      <c r="X92" s="924"/>
      <c r="Y92" s="924"/>
      <c r="Z92" s="924"/>
      <c r="AA92" s="924"/>
      <c r="AB92" s="924"/>
      <c r="AC92" s="924"/>
      <c r="AD92" s="924"/>
      <c r="AE92" s="924"/>
      <c r="AF92" s="924"/>
      <c r="AG92" s="924"/>
      <c r="AH92" s="924"/>
      <c r="AI92" s="924"/>
      <c r="AJ92" s="925"/>
    </row>
    <row r="93" spans="1:36" ht="15.75" customHeight="1" thickBot="1">
      <c r="A93" s="913" t="s">
        <v>243</v>
      </c>
      <c r="B93" s="914"/>
      <c r="C93" s="127" t="s">
        <v>245</v>
      </c>
      <c r="D93" s="128"/>
      <c r="E93" s="128"/>
      <c r="F93" s="128"/>
      <c r="G93" s="128" t="s">
        <v>118</v>
      </c>
      <c r="H93" s="971">
        <f>SUM(H96:H97)</f>
        <v>698411</v>
      </c>
      <c r="I93" s="973">
        <f t="shared" ref="I93:J93" si="8">SUM(I96:I97)</f>
        <v>557.86</v>
      </c>
      <c r="J93" s="971">
        <f t="shared" si="8"/>
        <v>605861</v>
      </c>
      <c r="K93" s="128"/>
      <c r="L93" s="149">
        <v>284680</v>
      </c>
      <c r="M93" s="149">
        <v>20000</v>
      </c>
      <c r="N93" s="149">
        <v>4244996.32</v>
      </c>
      <c r="O93" s="128"/>
      <c r="P93" s="128"/>
      <c r="Q93" s="149">
        <v>231935</v>
      </c>
      <c r="R93" s="128"/>
      <c r="S93" s="128"/>
      <c r="T93" s="149">
        <v>323633</v>
      </c>
      <c r="U93" s="149">
        <v>848155</v>
      </c>
      <c r="V93" s="128"/>
      <c r="W93" s="128"/>
      <c r="X93" s="149">
        <v>106897.997598464</v>
      </c>
      <c r="Y93" s="128"/>
      <c r="Z93" s="149">
        <v>164738.30708694601</v>
      </c>
      <c r="AA93" s="128"/>
      <c r="AB93" s="149">
        <v>19147.093405994601</v>
      </c>
      <c r="AC93" s="128"/>
      <c r="AD93" s="149">
        <v>45961.344438939799</v>
      </c>
      <c r="AE93" s="128"/>
      <c r="AF93" s="128"/>
      <c r="AG93" s="149">
        <v>10000</v>
      </c>
      <c r="AH93" s="128"/>
      <c r="AI93" s="128"/>
      <c r="AJ93" s="424">
        <f>SUM(K93:AI93)</f>
        <v>6300144.0625303444</v>
      </c>
    </row>
    <row r="94" spans="1:36" ht="15.75" customHeight="1" thickBot="1">
      <c r="A94" s="913" t="s">
        <v>156</v>
      </c>
      <c r="B94" s="914"/>
      <c r="C94" s="127" t="s">
        <v>245</v>
      </c>
      <c r="D94" s="129"/>
      <c r="E94" s="129"/>
      <c r="F94" s="129"/>
      <c r="G94" s="129"/>
      <c r="H94" s="972"/>
      <c r="I94" s="974"/>
      <c r="J94" s="972"/>
      <c r="K94" s="129"/>
      <c r="L94" s="129"/>
      <c r="M94" s="129"/>
      <c r="N94" s="129"/>
      <c r="O94" s="150">
        <v>992526</v>
      </c>
      <c r="P94" s="129"/>
      <c r="Q94" s="150">
        <v>6364801</v>
      </c>
      <c r="R94" s="150">
        <v>176256</v>
      </c>
      <c r="S94" s="129"/>
      <c r="T94" s="150">
        <v>1204894</v>
      </c>
      <c r="U94" s="129"/>
      <c r="V94" s="129"/>
      <c r="W94" s="129"/>
      <c r="X94" s="150">
        <v>281738.70974733698</v>
      </c>
      <c r="Y94" s="150">
        <v>19559.0661382215</v>
      </c>
      <c r="Z94" s="150">
        <v>565701.22145157296</v>
      </c>
      <c r="AA94" s="129"/>
      <c r="AB94" s="150">
        <v>3606.0769754768398</v>
      </c>
      <c r="AC94" s="129"/>
      <c r="AD94" s="129"/>
      <c r="AE94" s="150"/>
      <c r="AF94" s="150">
        <v>233172.08632648</v>
      </c>
      <c r="AG94" s="129"/>
      <c r="AH94" s="129"/>
      <c r="AI94" s="129"/>
      <c r="AJ94" s="424">
        <f>SUM(K94:AI94)</f>
        <v>9842254.1606390867</v>
      </c>
    </row>
    <row r="95" spans="1:36" ht="15.75" customHeight="1" thickBot="1">
      <c r="A95" s="649" t="s">
        <v>38</v>
      </c>
      <c r="B95" s="915"/>
      <c r="C95" s="916"/>
      <c r="D95" s="916"/>
      <c r="E95" s="916"/>
      <c r="F95" s="916"/>
      <c r="G95" s="916"/>
      <c r="H95" s="916"/>
      <c r="I95" s="916"/>
      <c r="J95" s="916"/>
      <c r="K95" s="916"/>
      <c r="L95" s="916"/>
      <c r="M95" s="916"/>
      <c r="N95" s="916"/>
      <c r="O95" s="916"/>
      <c r="P95" s="916"/>
      <c r="Q95" s="916"/>
      <c r="R95" s="916"/>
      <c r="S95" s="916"/>
      <c r="T95" s="916"/>
      <c r="U95" s="916"/>
      <c r="V95" s="916"/>
      <c r="W95" s="916"/>
      <c r="X95" s="916"/>
      <c r="Y95" s="916"/>
      <c r="Z95" s="916"/>
      <c r="AA95" s="916"/>
      <c r="AB95" s="916"/>
      <c r="AC95" s="916"/>
      <c r="AD95" s="916"/>
      <c r="AE95" s="916"/>
      <c r="AF95" s="916"/>
      <c r="AG95" s="916"/>
      <c r="AH95" s="916"/>
      <c r="AI95" s="916"/>
      <c r="AJ95" s="917"/>
    </row>
    <row r="96" spans="1:36" ht="15.75" customHeight="1">
      <c r="A96" s="895" t="s">
        <v>244</v>
      </c>
      <c r="B96" s="36" t="s">
        <v>361</v>
      </c>
      <c r="C96" s="36" t="s">
        <v>245</v>
      </c>
      <c r="D96" s="16"/>
      <c r="E96" s="16"/>
      <c r="F96" s="16"/>
      <c r="G96" s="16" t="s">
        <v>118</v>
      </c>
      <c r="H96" s="149">
        <f>0.6*'[1]3.1_Recon_Fis_Prod_NUPRC+Coy'!$F$95</f>
        <v>419046.6</v>
      </c>
      <c r="I96" s="504">
        <f>0.6*'[1]Recon_Gas Production '!$F$120</f>
        <v>334.71600000000001</v>
      </c>
      <c r="J96" s="149">
        <f>0.6*'[1]2.1_Recon_Crude Lifting'!$I$127</f>
        <v>363516.6</v>
      </c>
      <c r="K96" s="16"/>
      <c r="L96" s="149">
        <v>284680</v>
      </c>
      <c r="M96" s="149">
        <v>20000</v>
      </c>
      <c r="N96" s="149">
        <v>4244996.32</v>
      </c>
      <c r="O96" s="128"/>
      <c r="P96" s="128"/>
      <c r="Q96" s="149">
        <v>231935</v>
      </c>
      <c r="R96" s="128"/>
      <c r="S96" s="128"/>
      <c r="T96" s="149">
        <v>323633</v>
      </c>
      <c r="U96" s="149">
        <v>848155</v>
      </c>
      <c r="V96" s="128"/>
      <c r="W96" s="128"/>
      <c r="X96" s="149">
        <v>106897.997598464</v>
      </c>
      <c r="Y96" s="128"/>
      <c r="Z96" s="149">
        <v>164738.30708694601</v>
      </c>
      <c r="AA96" s="128"/>
      <c r="AB96" s="149">
        <v>19147.093405994601</v>
      </c>
      <c r="AC96" s="128"/>
      <c r="AD96" s="149">
        <v>45961.344438939799</v>
      </c>
      <c r="AE96" s="128"/>
      <c r="AF96" s="128"/>
      <c r="AG96" s="149">
        <v>10000</v>
      </c>
      <c r="AH96" s="16"/>
      <c r="AI96" s="16"/>
      <c r="AJ96" s="424">
        <f>SUM(K96:AI96)</f>
        <v>6300144.0625303444</v>
      </c>
    </row>
    <row r="97" spans="1:37" ht="15.75" customHeight="1" thickBot="1">
      <c r="A97" s="983"/>
      <c r="B97" s="16" t="s">
        <v>362</v>
      </c>
      <c r="C97" s="16"/>
      <c r="D97" s="16"/>
      <c r="E97" s="16"/>
      <c r="F97" s="16"/>
      <c r="G97" s="16"/>
      <c r="H97" s="147">
        <f>0.4*'[1]3.1_Recon_Fis_Prod_NUPRC+Coy'!$F$95</f>
        <v>279364.40000000002</v>
      </c>
      <c r="I97" s="505">
        <f>0.4*'[1]Recon_Gas Production '!$F$120</f>
        <v>223.14400000000001</v>
      </c>
      <c r="J97" s="147">
        <f>0.4*'[1]2.1_Recon_Crude Lifting'!$I$127</f>
        <v>242344.40000000002</v>
      </c>
      <c r="K97" s="16"/>
      <c r="L97" s="129"/>
      <c r="M97" s="129"/>
      <c r="N97" s="129"/>
      <c r="O97" s="150">
        <v>992526</v>
      </c>
      <c r="P97" s="129"/>
      <c r="Q97" s="150">
        <v>6364801</v>
      </c>
      <c r="R97" s="150">
        <v>176256</v>
      </c>
      <c r="S97" s="129"/>
      <c r="T97" s="150">
        <v>1204894</v>
      </c>
      <c r="U97" s="129"/>
      <c r="V97" s="129"/>
      <c r="W97" s="129"/>
      <c r="X97" s="150">
        <v>281738.70974733698</v>
      </c>
      <c r="Y97" s="150">
        <v>19559.0661382215</v>
      </c>
      <c r="Z97" s="150">
        <v>565701.22145157296</v>
      </c>
      <c r="AA97" s="129"/>
      <c r="AB97" s="150">
        <v>3606.0769754768398</v>
      </c>
      <c r="AC97" s="129"/>
      <c r="AD97" s="129"/>
      <c r="AE97" s="150"/>
      <c r="AF97" s="150">
        <v>233172.08632648</v>
      </c>
      <c r="AG97" s="129"/>
      <c r="AH97" s="16"/>
      <c r="AI97" s="16"/>
      <c r="AJ97" s="424">
        <f>SUM(K97:AI97)</f>
        <v>9842254.1606390867</v>
      </c>
    </row>
    <row r="98" spans="1:37" ht="25" customHeight="1">
      <c r="A98" s="918" t="s">
        <v>246</v>
      </c>
      <c r="B98" s="919"/>
      <c r="C98" s="919"/>
      <c r="D98" s="919"/>
      <c r="E98" s="919"/>
      <c r="F98" s="919"/>
      <c r="G98" s="919"/>
      <c r="H98" s="919"/>
      <c r="I98" s="919"/>
      <c r="J98" s="919"/>
      <c r="K98" s="919"/>
      <c r="L98" s="919"/>
      <c r="M98" s="919"/>
      <c r="N98" s="919"/>
      <c r="O98" s="919"/>
      <c r="P98" s="919"/>
      <c r="Q98" s="919"/>
      <c r="R98" s="919"/>
      <c r="S98" s="919"/>
      <c r="T98" s="919"/>
      <c r="U98" s="919"/>
      <c r="V98" s="919"/>
      <c r="W98" s="919"/>
      <c r="X98" s="919"/>
      <c r="Y98" s="919"/>
      <c r="Z98" s="919"/>
      <c r="AA98" s="919"/>
      <c r="AB98" s="919"/>
      <c r="AC98" s="919"/>
      <c r="AD98" s="919"/>
      <c r="AE98" s="919"/>
      <c r="AF98" s="919"/>
      <c r="AG98" s="919"/>
      <c r="AH98" s="919"/>
      <c r="AI98" s="919"/>
      <c r="AJ98" s="920"/>
    </row>
    <row r="99" spans="1:37" ht="244.5" customHeight="1">
      <c r="A99" s="926"/>
      <c r="B99" s="927"/>
      <c r="C99" s="10" t="s">
        <v>0</v>
      </c>
      <c r="D99" s="10" t="s">
        <v>1</v>
      </c>
      <c r="E99" s="10" t="s">
        <v>2</v>
      </c>
      <c r="F99" s="10" t="s">
        <v>3</v>
      </c>
      <c r="G99" s="10" t="s">
        <v>4</v>
      </c>
      <c r="H99" s="10" t="s">
        <v>5</v>
      </c>
      <c r="I99" s="509" t="s">
        <v>6</v>
      </c>
      <c r="J99" s="10" t="s">
        <v>370</v>
      </c>
      <c r="K99" s="10" t="s">
        <v>7</v>
      </c>
      <c r="L99" s="122" t="s">
        <v>8</v>
      </c>
      <c r="M99" s="10" t="s">
        <v>143</v>
      </c>
      <c r="N99" s="10" t="s">
        <v>10</v>
      </c>
      <c r="O99" s="10" t="s">
        <v>28</v>
      </c>
      <c r="P99" s="10" t="s">
        <v>12</v>
      </c>
      <c r="Q99" s="10" t="s">
        <v>13</v>
      </c>
      <c r="R99" s="10" t="s">
        <v>14</v>
      </c>
      <c r="S99" s="10" t="s">
        <v>15</v>
      </c>
      <c r="T99" s="10" t="s">
        <v>16</v>
      </c>
      <c r="U99" s="10" t="s">
        <v>17</v>
      </c>
      <c r="V99" s="10" t="s">
        <v>18</v>
      </c>
      <c r="W99" s="10" t="s">
        <v>19</v>
      </c>
      <c r="X99" s="10" t="s">
        <v>20</v>
      </c>
      <c r="Y99" s="10" t="s">
        <v>21</v>
      </c>
      <c r="Z99" s="10" t="s">
        <v>22</v>
      </c>
      <c r="AA99" s="10" t="s">
        <v>23</v>
      </c>
      <c r="AB99" s="10" t="s">
        <v>24</v>
      </c>
      <c r="AC99" s="10" t="s">
        <v>25</v>
      </c>
      <c r="AD99" s="10" t="s">
        <v>26</v>
      </c>
      <c r="AE99" s="10" t="s">
        <v>27</v>
      </c>
      <c r="AF99" s="10" t="s">
        <v>29</v>
      </c>
      <c r="AG99" s="10" t="s">
        <v>30</v>
      </c>
      <c r="AH99" s="10" t="s">
        <v>31</v>
      </c>
      <c r="AI99" s="10" t="s">
        <v>32</v>
      </c>
      <c r="AJ99" s="10" t="s">
        <v>33</v>
      </c>
    </row>
    <row r="100" spans="1:37" ht="15.75" customHeight="1" thickBot="1">
      <c r="A100" s="845" t="s">
        <v>34</v>
      </c>
      <c r="B100" s="924"/>
      <c r="C100" s="924"/>
      <c r="D100" s="924"/>
      <c r="E100" s="924"/>
      <c r="F100" s="924"/>
      <c r="G100" s="924"/>
      <c r="H100" s="924"/>
      <c r="I100" s="924"/>
      <c r="J100" s="924"/>
      <c r="K100" s="924"/>
      <c r="L100" s="924"/>
      <c r="M100" s="924"/>
      <c r="N100" s="924"/>
      <c r="O100" s="924"/>
      <c r="P100" s="924"/>
      <c r="Q100" s="924"/>
      <c r="R100" s="924"/>
      <c r="S100" s="924"/>
      <c r="T100" s="924"/>
      <c r="U100" s="924"/>
      <c r="V100" s="924"/>
      <c r="W100" s="924"/>
      <c r="X100" s="924"/>
      <c r="Y100" s="924"/>
      <c r="Z100" s="924"/>
      <c r="AA100" s="924"/>
      <c r="AB100" s="924"/>
      <c r="AC100" s="924"/>
      <c r="AD100" s="924"/>
      <c r="AE100" s="924"/>
      <c r="AF100" s="924"/>
      <c r="AG100" s="924"/>
      <c r="AH100" s="924"/>
      <c r="AI100" s="924"/>
      <c r="AJ100" s="925"/>
    </row>
    <row r="101" spans="1:37" ht="15.75" customHeight="1" thickBot="1">
      <c r="A101" s="130" t="s">
        <v>247</v>
      </c>
      <c r="B101" s="131"/>
      <c r="C101" s="135" t="s">
        <v>249</v>
      </c>
      <c r="D101" s="131"/>
      <c r="E101" s="131"/>
      <c r="F101" s="131"/>
      <c r="G101" s="131" t="s">
        <v>249</v>
      </c>
      <c r="H101" s="155">
        <f>H103</f>
        <v>143964</v>
      </c>
      <c r="I101" s="500">
        <f>I103</f>
        <v>94.137</v>
      </c>
      <c r="J101" s="155">
        <f>J103</f>
        <v>368117</v>
      </c>
      <c r="K101" s="131"/>
      <c r="L101" s="131"/>
      <c r="M101" s="131"/>
      <c r="N101" s="155">
        <v>625931.34</v>
      </c>
      <c r="O101" s="131"/>
      <c r="P101" s="131"/>
      <c r="Q101" s="131"/>
      <c r="R101" s="155">
        <v>238342.5</v>
      </c>
      <c r="S101" s="131"/>
      <c r="T101" s="155">
        <v>8156.88</v>
      </c>
      <c r="U101" s="155">
        <v>25637</v>
      </c>
      <c r="V101" s="131"/>
      <c r="W101" s="131"/>
      <c r="X101" s="155">
        <v>725434.87207579904</v>
      </c>
      <c r="Y101" s="131"/>
      <c r="Z101" s="155">
        <v>964101.80671042902</v>
      </c>
      <c r="AA101" s="155">
        <v>294781.90000000002</v>
      </c>
      <c r="AB101" s="131"/>
      <c r="AC101" s="131"/>
      <c r="AD101" s="155">
        <v>79763.377353232601</v>
      </c>
      <c r="AE101" s="131"/>
      <c r="AF101" s="155">
        <v>32946138.699999999</v>
      </c>
      <c r="AG101" s="131"/>
      <c r="AH101" s="131"/>
      <c r="AI101" s="131"/>
      <c r="AJ101" s="424">
        <f>SUM(K101:AI101)</f>
        <v>35908288.376139462</v>
      </c>
      <c r="AK101" s="131"/>
    </row>
    <row r="102" spans="1:37" ht="15.75" customHeight="1" thickBot="1">
      <c r="A102" s="922" t="s">
        <v>38</v>
      </c>
      <c r="B102" s="916"/>
      <c r="C102" s="916"/>
      <c r="D102" s="916"/>
      <c r="E102" s="916"/>
      <c r="F102" s="916"/>
      <c r="G102" s="916"/>
      <c r="H102" s="916"/>
      <c r="I102" s="916"/>
      <c r="J102" s="916"/>
      <c r="K102" s="916"/>
      <c r="L102" s="916"/>
      <c r="M102" s="916"/>
      <c r="N102" s="916"/>
      <c r="O102" s="916"/>
      <c r="P102" s="916"/>
      <c r="Q102" s="916"/>
      <c r="R102" s="916"/>
      <c r="S102" s="916"/>
      <c r="T102" s="916"/>
      <c r="U102" s="916"/>
      <c r="V102" s="916"/>
      <c r="W102" s="916"/>
      <c r="X102" s="916"/>
      <c r="Y102" s="916"/>
      <c r="Z102" s="916"/>
      <c r="AA102" s="916"/>
      <c r="AB102" s="916"/>
      <c r="AC102" s="916"/>
      <c r="AD102" s="916"/>
      <c r="AE102" s="916"/>
      <c r="AF102" s="916"/>
      <c r="AG102" s="916"/>
      <c r="AH102" s="916"/>
      <c r="AI102" s="916"/>
      <c r="AJ102" s="917"/>
      <c r="AK102" s="134"/>
    </row>
    <row r="103" spans="1:37" ht="15.75" customHeight="1" thickBot="1">
      <c r="A103" s="36" t="s">
        <v>98</v>
      </c>
      <c r="B103" s="36" t="s">
        <v>248</v>
      </c>
      <c r="C103" s="36" t="s">
        <v>249</v>
      </c>
      <c r="D103" s="16"/>
      <c r="E103" s="16"/>
      <c r="F103" s="16"/>
      <c r="G103" s="16" t="s">
        <v>249</v>
      </c>
      <c r="H103" s="155">
        <f>'[1]3.1_Recon_Fis_Prod_NUPRC+Coy'!$F$18</f>
        <v>143964</v>
      </c>
      <c r="I103" s="500">
        <f>'[1]Recon_Gas Production '!$F$20</f>
        <v>94.137</v>
      </c>
      <c r="J103" s="155">
        <f>'[1]2.1_Recon_Crude Lifting'!$H$14</f>
        <v>368117</v>
      </c>
      <c r="K103" s="16"/>
      <c r="L103" s="16"/>
      <c r="M103" s="16"/>
      <c r="N103" s="155">
        <v>625931.34</v>
      </c>
      <c r="O103" s="16"/>
      <c r="P103" s="16"/>
      <c r="Q103" s="16"/>
      <c r="R103" s="155">
        <v>238342.5</v>
      </c>
      <c r="S103" s="131"/>
      <c r="T103" s="155">
        <v>8156.88</v>
      </c>
      <c r="U103" s="155">
        <v>25637</v>
      </c>
      <c r="V103" s="131"/>
      <c r="W103" s="131"/>
      <c r="X103" s="155">
        <v>725434.87207579904</v>
      </c>
      <c r="Y103" s="131"/>
      <c r="Z103" s="155">
        <v>964101.80671042902</v>
      </c>
      <c r="AA103" s="155">
        <v>294781.90000000002</v>
      </c>
      <c r="AB103" s="131"/>
      <c r="AC103" s="131"/>
      <c r="AD103" s="155">
        <v>79763.377353232601</v>
      </c>
      <c r="AE103" s="131"/>
      <c r="AF103" s="155">
        <v>32946138.699999999</v>
      </c>
      <c r="AG103" s="16"/>
      <c r="AH103" s="16"/>
      <c r="AI103" s="16"/>
      <c r="AJ103" s="424">
        <f>SUM(K103:AI103)</f>
        <v>35908288.376139462</v>
      </c>
    </row>
    <row r="104" spans="1:37" ht="15.75" customHeight="1" thickBo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424">
        <f>SUM(K104:AI104)</f>
        <v>0</v>
      </c>
    </row>
    <row r="105" spans="1:37" ht="25" customHeight="1">
      <c r="A105" s="918" t="s">
        <v>250</v>
      </c>
      <c r="B105" s="919"/>
      <c r="C105" s="919"/>
      <c r="D105" s="919"/>
      <c r="E105" s="919"/>
      <c r="F105" s="919"/>
      <c r="G105" s="919"/>
      <c r="H105" s="919"/>
      <c r="I105" s="919"/>
      <c r="J105" s="919"/>
      <c r="K105" s="919"/>
      <c r="L105" s="919"/>
      <c r="M105" s="919"/>
      <c r="N105" s="919"/>
      <c r="O105" s="919"/>
      <c r="P105" s="919"/>
      <c r="Q105" s="919"/>
      <c r="R105" s="919"/>
      <c r="S105" s="919"/>
      <c r="T105" s="919"/>
      <c r="U105" s="919"/>
      <c r="V105" s="919"/>
      <c r="W105" s="919"/>
      <c r="X105" s="919"/>
      <c r="Y105" s="919"/>
      <c r="Z105" s="919"/>
      <c r="AA105" s="919"/>
      <c r="AB105" s="919"/>
      <c r="AC105" s="919"/>
      <c r="AD105" s="919"/>
      <c r="AE105" s="919"/>
      <c r="AF105" s="919"/>
      <c r="AG105" s="919"/>
      <c r="AH105" s="919"/>
      <c r="AI105" s="919"/>
      <c r="AJ105" s="920"/>
    </row>
    <row r="106" spans="1:37" ht="243" customHeight="1">
      <c r="A106" s="926"/>
      <c r="B106" s="927"/>
      <c r="C106" s="10" t="s">
        <v>0</v>
      </c>
      <c r="D106" s="10" t="s">
        <v>1</v>
      </c>
      <c r="E106" s="10" t="s">
        <v>2</v>
      </c>
      <c r="F106" s="10" t="s">
        <v>3</v>
      </c>
      <c r="G106" s="10" t="s">
        <v>4</v>
      </c>
      <c r="H106" s="10" t="s">
        <v>5</v>
      </c>
      <c r="I106" s="509" t="s">
        <v>6</v>
      </c>
      <c r="J106" s="10" t="s">
        <v>370</v>
      </c>
      <c r="K106" s="10" t="s">
        <v>7</v>
      </c>
      <c r="L106" s="122" t="s">
        <v>8</v>
      </c>
      <c r="M106" s="10" t="s">
        <v>143</v>
      </c>
      <c r="N106" s="10" t="s">
        <v>10</v>
      </c>
      <c r="O106" s="10" t="s">
        <v>28</v>
      </c>
      <c r="P106" s="10" t="s">
        <v>12</v>
      </c>
      <c r="Q106" s="10" t="s">
        <v>13</v>
      </c>
      <c r="R106" s="10" t="s">
        <v>14</v>
      </c>
      <c r="S106" s="10" t="s">
        <v>15</v>
      </c>
      <c r="T106" s="10" t="s">
        <v>16</v>
      </c>
      <c r="U106" s="10" t="s">
        <v>17</v>
      </c>
      <c r="V106" s="10" t="s">
        <v>18</v>
      </c>
      <c r="W106" s="10" t="s">
        <v>19</v>
      </c>
      <c r="X106" s="10" t="s">
        <v>20</v>
      </c>
      <c r="Y106" s="10" t="s">
        <v>21</v>
      </c>
      <c r="Z106" s="10" t="s">
        <v>22</v>
      </c>
      <c r="AA106" s="10" t="s">
        <v>23</v>
      </c>
      <c r="AB106" s="10" t="s">
        <v>24</v>
      </c>
      <c r="AC106" s="10" t="s">
        <v>25</v>
      </c>
      <c r="AD106" s="10" t="s">
        <v>26</v>
      </c>
      <c r="AE106" s="10" t="s">
        <v>27</v>
      </c>
      <c r="AF106" s="10" t="s">
        <v>29</v>
      </c>
      <c r="AG106" s="10" t="s">
        <v>30</v>
      </c>
      <c r="AH106" s="10" t="s">
        <v>31</v>
      </c>
      <c r="AI106" s="10" t="s">
        <v>32</v>
      </c>
      <c r="AJ106" s="10" t="s">
        <v>33</v>
      </c>
    </row>
    <row r="107" spans="1:37" ht="15.75" customHeight="1" thickBot="1">
      <c r="A107" s="845" t="s">
        <v>34</v>
      </c>
      <c r="B107" s="924"/>
      <c r="C107" s="924"/>
      <c r="D107" s="924"/>
      <c r="E107" s="924"/>
      <c r="F107" s="924"/>
      <c r="G107" s="924"/>
      <c r="H107" s="924"/>
      <c r="I107" s="924"/>
      <c r="J107" s="924"/>
      <c r="K107" s="924"/>
      <c r="L107" s="924"/>
      <c r="M107" s="924"/>
      <c r="N107" s="924"/>
      <c r="O107" s="924"/>
      <c r="P107" s="924"/>
      <c r="Q107" s="924"/>
      <c r="R107" s="924"/>
      <c r="S107" s="924"/>
      <c r="T107" s="924"/>
      <c r="U107" s="924"/>
      <c r="V107" s="924"/>
      <c r="W107" s="924"/>
      <c r="X107" s="924"/>
      <c r="Y107" s="924"/>
      <c r="Z107" s="924"/>
      <c r="AA107" s="924"/>
      <c r="AB107" s="924"/>
      <c r="AC107" s="924"/>
      <c r="AD107" s="924"/>
      <c r="AE107" s="924"/>
      <c r="AF107" s="924"/>
      <c r="AG107" s="924"/>
      <c r="AH107" s="924"/>
      <c r="AI107" s="924"/>
      <c r="AJ107" s="925"/>
    </row>
    <row r="108" spans="1:37" ht="15.75" customHeight="1" thickBot="1">
      <c r="A108" s="913" t="s">
        <v>363</v>
      </c>
      <c r="B108" s="914"/>
      <c r="C108" s="135" t="s">
        <v>121</v>
      </c>
      <c r="D108" s="131"/>
      <c r="E108" s="131"/>
      <c r="F108" s="131"/>
      <c r="G108" s="131" t="s">
        <v>121</v>
      </c>
      <c r="H108" s="155">
        <f>H110</f>
        <v>3654516</v>
      </c>
      <c r="I108" s="508">
        <f>I110</f>
        <v>5252.6729999999998</v>
      </c>
      <c r="J108" s="155">
        <f>J110</f>
        <v>3891804</v>
      </c>
      <c r="K108" s="131"/>
      <c r="L108" s="131"/>
      <c r="M108" s="155">
        <v>460000</v>
      </c>
      <c r="N108" s="155">
        <v>21707611</v>
      </c>
      <c r="O108" s="131"/>
      <c r="P108" s="131"/>
      <c r="Q108" s="155">
        <v>20609872</v>
      </c>
      <c r="R108" s="131"/>
      <c r="S108" s="131"/>
      <c r="T108" s="155">
        <v>4044191</v>
      </c>
      <c r="U108" s="155">
        <v>1066677</v>
      </c>
      <c r="V108" s="131"/>
      <c r="W108" s="131"/>
      <c r="X108" s="155">
        <v>6280011.4706465201</v>
      </c>
      <c r="Y108" s="131"/>
      <c r="Z108" s="155">
        <v>8563094.0623705704</v>
      </c>
      <c r="AA108" s="131"/>
      <c r="AB108" s="155">
        <v>331620.187391627</v>
      </c>
      <c r="AC108" s="131"/>
      <c r="AD108" s="155">
        <v>222223565</v>
      </c>
      <c r="AE108" s="131"/>
      <c r="AF108" s="131"/>
      <c r="AG108" s="131"/>
      <c r="AH108" s="131"/>
      <c r="AI108" s="131"/>
      <c r="AJ108" s="424">
        <f>SUM(K108:AI108)</f>
        <v>285286641.72040874</v>
      </c>
    </row>
    <row r="109" spans="1:37" ht="15.75" customHeight="1" thickBot="1">
      <c r="A109" s="649" t="s">
        <v>38</v>
      </c>
      <c r="B109" s="915"/>
      <c r="C109" s="916"/>
      <c r="D109" s="916"/>
      <c r="E109" s="916"/>
      <c r="F109" s="916"/>
      <c r="G109" s="916"/>
      <c r="H109" s="916"/>
      <c r="I109" s="916"/>
      <c r="J109" s="916"/>
      <c r="K109" s="916"/>
      <c r="L109" s="916"/>
      <c r="M109" s="916"/>
      <c r="N109" s="916"/>
      <c r="O109" s="916"/>
      <c r="P109" s="916"/>
      <c r="Q109" s="916"/>
      <c r="R109" s="916"/>
      <c r="S109" s="916"/>
      <c r="T109" s="916"/>
      <c r="U109" s="916"/>
      <c r="V109" s="916"/>
      <c r="W109" s="916"/>
      <c r="X109" s="916"/>
      <c r="Y109" s="916"/>
      <c r="Z109" s="916"/>
      <c r="AA109" s="916"/>
      <c r="AB109" s="916"/>
      <c r="AC109" s="916"/>
      <c r="AD109" s="916"/>
      <c r="AE109" s="916"/>
      <c r="AF109" s="916"/>
      <c r="AG109" s="916"/>
      <c r="AH109" s="916"/>
      <c r="AI109" s="916"/>
      <c r="AJ109" s="917"/>
    </row>
    <row r="110" spans="1:37" ht="15.75" customHeight="1" thickBot="1">
      <c r="A110" s="36" t="s">
        <v>117</v>
      </c>
      <c r="B110" s="36" t="s">
        <v>364</v>
      </c>
      <c r="C110" s="36" t="s">
        <v>121</v>
      </c>
      <c r="D110" s="16"/>
      <c r="E110" s="16"/>
      <c r="F110" s="16"/>
      <c r="G110" s="16" t="s">
        <v>121</v>
      </c>
      <c r="H110" s="155">
        <f>'[1]3.1_Recon_Fis_Prod_NUPRC+Coy'!$F$69</f>
        <v>3654516</v>
      </c>
      <c r="I110" s="505">
        <f>'[1]Recon_Gas Production '!$F$83</f>
        <v>5252.6729999999998</v>
      </c>
      <c r="J110" s="147">
        <f>'[1]2.1_Recon_Crude Lifting'!$H$92</f>
        <v>3891804</v>
      </c>
      <c r="K110" s="16"/>
      <c r="L110" s="16"/>
      <c r="M110" s="155">
        <v>460000</v>
      </c>
      <c r="N110" s="155">
        <v>21707611</v>
      </c>
      <c r="O110" s="131"/>
      <c r="P110" s="131"/>
      <c r="Q110" s="155">
        <v>20609872</v>
      </c>
      <c r="R110" s="131"/>
      <c r="S110" s="131"/>
      <c r="T110" s="155">
        <v>4044191</v>
      </c>
      <c r="U110" s="155">
        <v>1066677</v>
      </c>
      <c r="V110" s="131"/>
      <c r="W110" s="131"/>
      <c r="X110" s="155">
        <v>6280011.4706465201</v>
      </c>
      <c r="Y110" s="131"/>
      <c r="Z110" s="155">
        <v>8563094.0623705704</v>
      </c>
      <c r="AA110" s="131"/>
      <c r="AB110" s="155">
        <v>331620.187391627</v>
      </c>
      <c r="AC110" s="131"/>
      <c r="AD110" s="155">
        <v>222223565</v>
      </c>
      <c r="AE110" s="16"/>
      <c r="AF110" s="16"/>
      <c r="AG110" s="16"/>
      <c r="AH110" s="16"/>
      <c r="AI110" s="16"/>
      <c r="AJ110" s="424">
        <f>SUM(K110:AI110)</f>
        <v>285286641.72040874</v>
      </c>
    </row>
    <row r="111" spans="1:37" ht="15.75" customHeight="1" thickBo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</row>
    <row r="112" spans="1:37" ht="31" customHeight="1">
      <c r="A112" s="918" t="s">
        <v>509</v>
      </c>
      <c r="B112" s="919"/>
      <c r="C112" s="919"/>
      <c r="D112" s="919"/>
      <c r="E112" s="919"/>
      <c r="F112" s="919"/>
      <c r="G112" s="919"/>
      <c r="H112" s="919"/>
      <c r="I112" s="919"/>
      <c r="J112" s="919"/>
      <c r="K112" s="919"/>
      <c r="L112" s="919"/>
      <c r="M112" s="919"/>
      <c r="N112" s="919"/>
      <c r="O112" s="919"/>
      <c r="P112" s="919"/>
      <c r="Q112" s="919"/>
      <c r="R112" s="919"/>
      <c r="S112" s="919"/>
      <c r="T112" s="919"/>
      <c r="U112" s="919"/>
      <c r="V112" s="919"/>
      <c r="W112" s="919"/>
      <c r="X112" s="919"/>
      <c r="Y112" s="919"/>
      <c r="Z112" s="919"/>
      <c r="AA112" s="919"/>
      <c r="AB112" s="919"/>
      <c r="AC112" s="919"/>
      <c r="AD112" s="919"/>
      <c r="AE112" s="919"/>
      <c r="AF112" s="919"/>
      <c r="AG112" s="919"/>
      <c r="AH112" s="919"/>
      <c r="AI112" s="919"/>
      <c r="AJ112" s="920"/>
    </row>
    <row r="113" spans="1:36" ht="243" customHeight="1">
      <c r="A113" s="926"/>
      <c r="B113" s="927"/>
      <c r="C113" s="10" t="s">
        <v>0</v>
      </c>
      <c r="D113" s="10" t="s">
        <v>1</v>
      </c>
      <c r="E113" s="10" t="s">
        <v>2</v>
      </c>
      <c r="F113" s="10" t="s">
        <v>3</v>
      </c>
      <c r="G113" s="10" t="s">
        <v>4</v>
      </c>
      <c r="H113" s="10" t="s">
        <v>5</v>
      </c>
      <c r="I113" s="509" t="s">
        <v>6</v>
      </c>
      <c r="J113" s="10" t="s">
        <v>370</v>
      </c>
      <c r="K113" s="10" t="s">
        <v>7</v>
      </c>
      <c r="L113" s="122" t="s">
        <v>8</v>
      </c>
      <c r="M113" s="10" t="s">
        <v>143</v>
      </c>
      <c r="N113" s="10" t="s">
        <v>10</v>
      </c>
      <c r="O113" s="10" t="s">
        <v>28</v>
      </c>
      <c r="P113" s="10" t="s">
        <v>12</v>
      </c>
      <c r="Q113" s="10" t="s">
        <v>13</v>
      </c>
      <c r="R113" s="10" t="s">
        <v>14</v>
      </c>
      <c r="S113" s="10" t="s">
        <v>15</v>
      </c>
      <c r="T113" s="10" t="s">
        <v>16</v>
      </c>
      <c r="U113" s="10" t="s">
        <v>17</v>
      </c>
      <c r="V113" s="10" t="s">
        <v>18</v>
      </c>
      <c r="W113" s="10" t="s">
        <v>19</v>
      </c>
      <c r="X113" s="10" t="s">
        <v>20</v>
      </c>
      <c r="Y113" s="10" t="s">
        <v>21</v>
      </c>
      <c r="Z113" s="10" t="s">
        <v>22</v>
      </c>
      <c r="AA113" s="10" t="s">
        <v>23</v>
      </c>
      <c r="AB113" s="10" t="s">
        <v>24</v>
      </c>
      <c r="AC113" s="10" t="s">
        <v>25</v>
      </c>
      <c r="AD113" s="10" t="s">
        <v>26</v>
      </c>
      <c r="AE113" s="10" t="s">
        <v>27</v>
      </c>
      <c r="AF113" s="10" t="s">
        <v>29</v>
      </c>
      <c r="AG113" s="10" t="s">
        <v>30</v>
      </c>
      <c r="AH113" s="10" t="s">
        <v>31</v>
      </c>
      <c r="AI113" s="10" t="s">
        <v>32</v>
      </c>
      <c r="AJ113" s="10" t="s">
        <v>33</v>
      </c>
    </row>
    <row r="114" spans="1:36" ht="15.75" customHeight="1" thickBot="1">
      <c r="A114" s="845" t="s">
        <v>34</v>
      </c>
      <c r="B114" s="924"/>
      <c r="C114" s="924"/>
      <c r="D114" s="924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  <c r="X114" s="924"/>
      <c r="Y114" s="924"/>
      <c r="Z114" s="924"/>
      <c r="AA114" s="924"/>
      <c r="AB114" s="924"/>
      <c r="AC114" s="924"/>
      <c r="AD114" s="924"/>
      <c r="AE114" s="924"/>
      <c r="AF114" s="924"/>
      <c r="AG114" s="924"/>
      <c r="AH114" s="924"/>
      <c r="AI114" s="924"/>
      <c r="AJ114" s="925"/>
    </row>
    <row r="115" spans="1:36" ht="15.75" customHeight="1" thickBot="1">
      <c r="A115" s="913" t="s">
        <v>477</v>
      </c>
      <c r="B115" s="914"/>
      <c r="C115" s="135" t="s">
        <v>252</v>
      </c>
      <c r="D115" s="131"/>
      <c r="E115" s="131"/>
      <c r="F115" s="131"/>
      <c r="G115" s="131" t="s">
        <v>373</v>
      </c>
      <c r="H115" s="155">
        <f>H117</f>
        <v>3449516</v>
      </c>
      <c r="I115" s="500">
        <f>I117</f>
        <v>9690.85</v>
      </c>
      <c r="J115" s="155">
        <f>J117</f>
        <v>2120000</v>
      </c>
      <c r="K115" s="131"/>
      <c r="L115" s="131"/>
      <c r="M115" s="155">
        <v>36667</v>
      </c>
      <c r="N115" s="155">
        <v>13673000</v>
      </c>
      <c r="O115" s="155">
        <v>550000</v>
      </c>
      <c r="P115" s="155">
        <v>688741</v>
      </c>
      <c r="Q115" s="131"/>
      <c r="R115" s="131"/>
      <c r="S115" s="131"/>
      <c r="T115" s="155">
        <v>347890.06688134797</v>
      </c>
      <c r="U115" s="155">
        <v>37670</v>
      </c>
      <c r="V115" s="131"/>
      <c r="W115" s="131"/>
      <c r="X115" s="155">
        <v>2742319.4727074602</v>
      </c>
      <c r="Y115" s="155">
        <v>60112.470894228398</v>
      </c>
      <c r="Z115" s="155">
        <v>5042655.6788753998</v>
      </c>
      <c r="AA115" s="155">
        <v>938775</v>
      </c>
      <c r="AB115" s="155">
        <v>3076408.64802081</v>
      </c>
      <c r="AC115" s="131"/>
      <c r="AD115" s="155">
        <v>127920.71866485001</v>
      </c>
      <c r="AE115" s="131"/>
      <c r="AF115" s="155">
        <v>1914217.8458632601</v>
      </c>
      <c r="AG115" s="131"/>
      <c r="AH115" s="131"/>
      <c r="AI115" s="131"/>
      <c r="AJ115" s="424">
        <f>SUM(K115:AI115)</f>
        <v>29236377.901907358</v>
      </c>
    </row>
    <row r="116" spans="1:36" ht="15.75" customHeight="1" thickBot="1">
      <c r="A116" s="649" t="s">
        <v>38</v>
      </c>
      <c r="B116" s="915"/>
      <c r="C116" s="916"/>
      <c r="D116" s="916"/>
      <c r="E116" s="916"/>
      <c r="F116" s="916"/>
      <c r="G116" s="916"/>
      <c r="H116" s="916"/>
      <c r="I116" s="916"/>
      <c r="J116" s="916"/>
      <c r="K116" s="916"/>
      <c r="L116" s="916"/>
      <c r="M116" s="916"/>
      <c r="N116" s="916"/>
      <c r="O116" s="916"/>
      <c r="P116" s="916"/>
      <c r="Q116" s="916"/>
      <c r="R116" s="916"/>
      <c r="S116" s="916"/>
      <c r="T116" s="916"/>
      <c r="U116" s="916"/>
      <c r="V116" s="916"/>
      <c r="W116" s="916"/>
      <c r="X116" s="916"/>
      <c r="Y116" s="916"/>
      <c r="Z116" s="916"/>
      <c r="AA116" s="916"/>
      <c r="AB116" s="916"/>
      <c r="AC116" s="916"/>
      <c r="AD116" s="916"/>
      <c r="AE116" s="916"/>
      <c r="AF116" s="916"/>
      <c r="AG116" s="916"/>
      <c r="AH116" s="916"/>
      <c r="AI116" s="916"/>
      <c r="AJ116" s="917"/>
    </row>
    <row r="117" spans="1:36" ht="15.75" customHeight="1" thickBot="1">
      <c r="A117" s="36" t="s">
        <v>487</v>
      </c>
      <c r="B117" s="36" t="s">
        <v>251</v>
      </c>
      <c r="C117" s="36" t="s">
        <v>252</v>
      </c>
      <c r="D117" s="16"/>
      <c r="E117" s="16"/>
      <c r="F117" s="16"/>
      <c r="G117" s="16" t="s">
        <v>373</v>
      </c>
      <c r="H117" s="155">
        <f>'[1]3.1_Recon_Fis_Prod_NUPRC+Coy'!$F$10</f>
        <v>3449516</v>
      </c>
      <c r="I117" s="500">
        <f>'[1]Recon_Gas Production '!$F$10</f>
        <v>9690.85</v>
      </c>
      <c r="J117" s="155">
        <f>'[1]2.1_Recon_Crude Lifting'!$H$7</f>
        <v>2120000</v>
      </c>
      <c r="K117" s="16"/>
      <c r="L117" s="16"/>
      <c r="M117" s="155">
        <v>36667</v>
      </c>
      <c r="N117" s="155">
        <v>13673000</v>
      </c>
      <c r="O117" s="155">
        <v>550000</v>
      </c>
      <c r="P117" s="155">
        <v>688741</v>
      </c>
      <c r="Q117" s="131"/>
      <c r="R117" s="131"/>
      <c r="S117" s="131"/>
      <c r="T117" s="155">
        <v>347890.06688134797</v>
      </c>
      <c r="U117" s="155">
        <v>37670</v>
      </c>
      <c r="V117" s="131"/>
      <c r="W117" s="131"/>
      <c r="X117" s="155">
        <v>2742319.4727074602</v>
      </c>
      <c r="Y117" s="155">
        <v>60112.470894228398</v>
      </c>
      <c r="Z117" s="155">
        <v>5042655.6788753998</v>
      </c>
      <c r="AA117" s="155">
        <v>938775</v>
      </c>
      <c r="AB117" s="155">
        <v>3076408.64802081</v>
      </c>
      <c r="AC117" s="131"/>
      <c r="AD117" s="155">
        <v>127920.71866485001</v>
      </c>
      <c r="AE117" s="131"/>
      <c r="AF117" s="155">
        <v>1914217.8458632601</v>
      </c>
      <c r="AG117" s="16"/>
      <c r="AH117" s="16"/>
      <c r="AI117" s="16"/>
      <c r="AJ117" s="424">
        <f>SUM(K117:AI117)</f>
        <v>29236377.901907358</v>
      </c>
    </row>
    <row r="118" spans="1:36" ht="25.5" customHeight="1" thickBo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</row>
    <row r="119" spans="1:36" ht="27.5" customHeight="1">
      <c r="A119" s="918" t="s">
        <v>481</v>
      </c>
      <c r="B119" s="919"/>
      <c r="C119" s="919"/>
      <c r="D119" s="919"/>
      <c r="E119" s="919"/>
      <c r="F119" s="919"/>
      <c r="G119" s="919"/>
      <c r="H119" s="919"/>
      <c r="I119" s="919"/>
      <c r="J119" s="919"/>
      <c r="K119" s="919"/>
      <c r="L119" s="919"/>
      <c r="M119" s="919"/>
      <c r="N119" s="919"/>
      <c r="O119" s="919"/>
      <c r="P119" s="919"/>
      <c r="Q119" s="919"/>
      <c r="R119" s="919"/>
      <c r="S119" s="919"/>
      <c r="T119" s="919"/>
      <c r="U119" s="919"/>
      <c r="V119" s="919"/>
      <c r="W119" s="919"/>
      <c r="X119" s="919"/>
      <c r="Y119" s="919"/>
      <c r="Z119" s="919"/>
      <c r="AA119" s="919"/>
      <c r="AB119" s="919"/>
      <c r="AC119" s="919"/>
      <c r="AD119" s="919"/>
      <c r="AE119" s="919"/>
      <c r="AF119" s="919"/>
      <c r="AG119" s="919"/>
      <c r="AH119" s="919"/>
      <c r="AI119" s="919"/>
      <c r="AJ119" s="920"/>
    </row>
    <row r="120" spans="1:36" ht="243" customHeight="1" thickBot="1">
      <c r="A120" s="926"/>
      <c r="B120" s="927"/>
      <c r="C120" s="10" t="s">
        <v>0</v>
      </c>
      <c r="D120" s="10" t="s">
        <v>1</v>
      </c>
      <c r="E120" s="10" t="s">
        <v>2</v>
      </c>
      <c r="F120" s="10" t="s">
        <v>3</v>
      </c>
      <c r="G120" s="10" t="s">
        <v>4</v>
      </c>
      <c r="H120" s="10" t="s">
        <v>5</v>
      </c>
      <c r="I120" s="509" t="s">
        <v>6</v>
      </c>
      <c r="J120" s="10" t="s">
        <v>370</v>
      </c>
      <c r="K120" s="10" t="s">
        <v>7</v>
      </c>
      <c r="L120" s="122" t="s">
        <v>8</v>
      </c>
      <c r="M120" s="10" t="s">
        <v>143</v>
      </c>
      <c r="N120" s="10" t="s">
        <v>10</v>
      </c>
      <c r="O120" s="10" t="s">
        <v>28</v>
      </c>
      <c r="P120" s="10" t="s">
        <v>12</v>
      </c>
      <c r="Q120" s="10" t="s">
        <v>13</v>
      </c>
      <c r="R120" s="10" t="s">
        <v>14</v>
      </c>
      <c r="S120" s="10" t="s">
        <v>15</v>
      </c>
      <c r="T120" s="10" t="s">
        <v>16</v>
      </c>
      <c r="U120" s="10" t="s">
        <v>17</v>
      </c>
      <c r="V120" s="10" t="s">
        <v>18</v>
      </c>
      <c r="W120" s="10" t="s">
        <v>19</v>
      </c>
      <c r="X120" s="10" t="s">
        <v>20</v>
      </c>
      <c r="Y120" s="10" t="s">
        <v>21</v>
      </c>
      <c r="Z120" s="10" t="s">
        <v>22</v>
      </c>
      <c r="AA120" s="10" t="s">
        <v>23</v>
      </c>
      <c r="AB120" s="10" t="s">
        <v>24</v>
      </c>
      <c r="AC120" s="10" t="s">
        <v>25</v>
      </c>
      <c r="AD120" s="10" t="s">
        <v>26</v>
      </c>
      <c r="AE120" s="10" t="s">
        <v>27</v>
      </c>
      <c r="AF120" s="10" t="s">
        <v>29</v>
      </c>
      <c r="AG120" s="10" t="s">
        <v>30</v>
      </c>
      <c r="AH120" s="10" t="s">
        <v>31</v>
      </c>
      <c r="AI120" s="10" t="s">
        <v>32</v>
      </c>
      <c r="AJ120" s="10" t="s">
        <v>33</v>
      </c>
    </row>
    <row r="121" spans="1:36" ht="15.75" customHeight="1" thickBot="1">
      <c r="A121" s="845" t="s">
        <v>34</v>
      </c>
      <c r="B121" s="924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924"/>
      <c r="AA121" s="924"/>
      <c r="AB121" s="924"/>
      <c r="AC121" s="924"/>
      <c r="AD121" s="924"/>
      <c r="AE121" s="924"/>
      <c r="AF121" s="924"/>
      <c r="AG121" s="924"/>
      <c r="AH121" s="924"/>
      <c r="AI121" s="924"/>
      <c r="AJ121" s="925"/>
    </row>
    <row r="122" spans="1:36" ht="15.75" customHeight="1" thickBot="1">
      <c r="A122" s="913" t="s">
        <v>482</v>
      </c>
      <c r="B122" s="914"/>
      <c r="C122" s="135"/>
      <c r="D122" s="131"/>
      <c r="E122" s="131"/>
      <c r="F122" s="131"/>
      <c r="G122" s="131"/>
      <c r="H122" s="155">
        <f>H124</f>
        <v>46969</v>
      </c>
      <c r="I122" s="500">
        <f>I124</f>
        <v>0</v>
      </c>
      <c r="J122" s="155">
        <f>J124</f>
        <v>47150</v>
      </c>
      <c r="K122" s="131"/>
      <c r="L122" s="131"/>
      <c r="M122" s="155"/>
      <c r="N122" s="155"/>
      <c r="O122" s="155"/>
      <c r="P122" s="155"/>
      <c r="Q122" s="131"/>
      <c r="R122" s="131"/>
      <c r="S122" s="131"/>
      <c r="T122" s="155"/>
      <c r="U122" s="155"/>
      <c r="V122" s="131"/>
      <c r="W122" s="131"/>
      <c r="X122" s="155"/>
      <c r="Y122" s="155"/>
      <c r="Z122" s="155"/>
      <c r="AA122" s="155"/>
      <c r="AB122" s="155"/>
      <c r="AC122" s="131"/>
      <c r="AD122" s="155"/>
      <c r="AE122" s="131"/>
      <c r="AF122" s="155"/>
      <c r="AG122" s="131"/>
      <c r="AH122" s="131"/>
      <c r="AI122" s="131"/>
      <c r="AJ122" s="131"/>
    </row>
    <row r="123" spans="1:36" ht="15.75" customHeight="1" thickBot="1">
      <c r="A123" s="649" t="s">
        <v>38</v>
      </c>
      <c r="B123" s="915"/>
      <c r="C123" s="916"/>
      <c r="D123" s="916"/>
      <c r="E123" s="916"/>
      <c r="F123" s="916"/>
      <c r="G123" s="916"/>
      <c r="H123" s="916"/>
      <c r="I123" s="916"/>
      <c r="J123" s="916"/>
      <c r="K123" s="916"/>
      <c r="L123" s="916"/>
      <c r="M123" s="916"/>
      <c r="N123" s="916"/>
      <c r="O123" s="916"/>
      <c r="P123" s="916"/>
      <c r="Q123" s="916"/>
      <c r="R123" s="916"/>
      <c r="S123" s="916"/>
      <c r="T123" s="916"/>
      <c r="U123" s="916"/>
      <c r="V123" s="916"/>
      <c r="W123" s="916"/>
      <c r="X123" s="916"/>
      <c r="Y123" s="916"/>
      <c r="Z123" s="916"/>
      <c r="AA123" s="916"/>
      <c r="AB123" s="916"/>
      <c r="AC123" s="916"/>
      <c r="AD123" s="916"/>
      <c r="AE123" s="916"/>
      <c r="AF123" s="916"/>
      <c r="AG123" s="916"/>
      <c r="AH123" s="916"/>
      <c r="AI123" s="916"/>
      <c r="AJ123" s="917"/>
    </row>
    <row r="124" spans="1:36" ht="15.75" customHeight="1" thickBot="1">
      <c r="A124" s="36" t="s">
        <v>487</v>
      </c>
      <c r="B124" s="36" t="s">
        <v>482</v>
      </c>
      <c r="C124" s="36"/>
      <c r="D124" s="16"/>
      <c r="E124" s="16"/>
      <c r="F124" s="16"/>
      <c r="G124" s="16" t="s">
        <v>249</v>
      </c>
      <c r="H124" s="155">
        <f>'[1]3.1_Recon_Fis_Prod_NUPRC+Coy'!$F$72</f>
        <v>46969</v>
      </c>
      <c r="I124" s="500">
        <f>'[1]Recon_Gas Production '!$F$85</f>
        <v>0</v>
      </c>
      <c r="J124" s="155">
        <f>'[1]2.1_Recon_Crude Lifting'!$H$95</f>
        <v>47150</v>
      </c>
      <c r="K124" s="16"/>
      <c r="L124" s="16"/>
      <c r="M124" s="155"/>
      <c r="N124" s="155"/>
      <c r="O124" s="155"/>
      <c r="P124" s="155"/>
      <c r="Q124" s="131"/>
      <c r="R124" s="131"/>
      <c r="S124" s="131"/>
      <c r="T124" s="155"/>
      <c r="U124" s="155"/>
      <c r="V124" s="131"/>
      <c r="W124" s="131"/>
      <c r="X124" s="155"/>
      <c r="Y124" s="155"/>
      <c r="Z124" s="155"/>
      <c r="AA124" s="155"/>
      <c r="AB124" s="155"/>
      <c r="AC124" s="131"/>
      <c r="AD124" s="155"/>
      <c r="AE124" s="131"/>
      <c r="AF124" s="155"/>
      <c r="AG124" s="16"/>
      <c r="AH124" s="16"/>
      <c r="AI124" s="16"/>
      <c r="AJ124" s="16"/>
    </row>
    <row r="125" spans="1:36" ht="25.5" customHeight="1" thickBo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</row>
    <row r="126" spans="1:36" ht="25" customHeight="1">
      <c r="A126" s="918" t="s">
        <v>483</v>
      </c>
      <c r="B126" s="919"/>
      <c r="C126" s="919"/>
      <c r="D126" s="919"/>
      <c r="E126" s="919"/>
      <c r="F126" s="919"/>
      <c r="G126" s="919"/>
      <c r="H126" s="919"/>
      <c r="I126" s="919"/>
      <c r="J126" s="919"/>
      <c r="K126" s="919"/>
      <c r="L126" s="919"/>
      <c r="M126" s="919"/>
      <c r="N126" s="919"/>
      <c r="O126" s="919"/>
      <c r="P126" s="919"/>
      <c r="Q126" s="919"/>
      <c r="R126" s="919"/>
      <c r="S126" s="919"/>
      <c r="T126" s="919"/>
      <c r="U126" s="919"/>
      <c r="V126" s="919"/>
      <c r="W126" s="919"/>
      <c r="X126" s="919"/>
      <c r="Y126" s="919"/>
      <c r="Z126" s="919"/>
      <c r="AA126" s="919"/>
      <c r="AB126" s="919"/>
      <c r="AC126" s="919"/>
      <c r="AD126" s="919"/>
      <c r="AE126" s="919"/>
      <c r="AF126" s="919"/>
      <c r="AG126" s="919"/>
      <c r="AH126" s="919"/>
      <c r="AI126" s="919"/>
      <c r="AJ126" s="920"/>
    </row>
    <row r="127" spans="1:36" ht="243" customHeight="1" thickBot="1">
      <c r="A127" s="926"/>
      <c r="B127" s="927"/>
      <c r="C127" s="10" t="s">
        <v>0</v>
      </c>
      <c r="D127" s="10" t="s">
        <v>1</v>
      </c>
      <c r="E127" s="10" t="s">
        <v>2</v>
      </c>
      <c r="F127" s="10" t="s">
        <v>3</v>
      </c>
      <c r="G127" s="10" t="s">
        <v>4</v>
      </c>
      <c r="H127" s="10" t="s">
        <v>5</v>
      </c>
      <c r="I127" s="509" t="s">
        <v>6</v>
      </c>
      <c r="J127" s="10" t="s">
        <v>370</v>
      </c>
      <c r="K127" s="10" t="s">
        <v>7</v>
      </c>
      <c r="L127" s="122" t="s">
        <v>8</v>
      </c>
      <c r="M127" s="10" t="s">
        <v>143</v>
      </c>
      <c r="N127" s="10" t="s">
        <v>10</v>
      </c>
      <c r="O127" s="10" t="s">
        <v>28</v>
      </c>
      <c r="P127" s="10" t="s">
        <v>12</v>
      </c>
      <c r="Q127" s="10" t="s">
        <v>13</v>
      </c>
      <c r="R127" s="10" t="s">
        <v>14</v>
      </c>
      <c r="S127" s="10" t="s">
        <v>15</v>
      </c>
      <c r="T127" s="10" t="s">
        <v>16</v>
      </c>
      <c r="U127" s="10" t="s">
        <v>17</v>
      </c>
      <c r="V127" s="10" t="s">
        <v>18</v>
      </c>
      <c r="W127" s="10" t="s">
        <v>19</v>
      </c>
      <c r="X127" s="10" t="s">
        <v>20</v>
      </c>
      <c r="Y127" s="10" t="s">
        <v>21</v>
      </c>
      <c r="Z127" s="10" t="s">
        <v>22</v>
      </c>
      <c r="AA127" s="10" t="s">
        <v>23</v>
      </c>
      <c r="AB127" s="10" t="s">
        <v>24</v>
      </c>
      <c r="AC127" s="10" t="s">
        <v>25</v>
      </c>
      <c r="AD127" s="10" t="s">
        <v>26</v>
      </c>
      <c r="AE127" s="10" t="s">
        <v>27</v>
      </c>
      <c r="AF127" s="10" t="s">
        <v>29</v>
      </c>
      <c r="AG127" s="10" t="s">
        <v>30</v>
      </c>
      <c r="AH127" s="10" t="s">
        <v>31</v>
      </c>
      <c r="AI127" s="10" t="s">
        <v>32</v>
      </c>
      <c r="AJ127" s="10" t="s">
        <v>33</v>
      </c>
    </row>
    <row r="128" spans="1:36" ht="15.75" customHeight="1" thickBot="1">
      <c r="A128" s="845" t="s">
        <v>34</v>
      </c>
      <c r="B128" s="924"/>
      <c r="C128" s="924"/>
      <c r="D128" s="924"/>
      <c r="E128" s="924"/>
      <c r="F128" s="924"/>
      <c r="G128" s="924"/>
      <c r="H128" s="924"/>
      <c r="I128" s="924"/>
      <c r="J128" s="924"/>
      <c r="K128" s="924"/>
      <c r="L128" s="924"/>
      <c r="M128" s="924"/>
      <c r="N128" s="924"/>
      <c r="O128" s="924"/>
      <c r="P128" s="924"/>
      <c r="Q128" s="924"/>
      <c r="R128" s="924"/>
      <c r="S128" s="924"/>
      <c r="T128" s="924"/>
      <c r="U128" s="924"/>
      <c r="V128" s="924"/>
      <c r="W128" s="924"/>
      <c r="X128" s="924"/>
      <c r="Y128" s="924"/>
      <c r="Z128" s="924"/>
      <c r="AA128" s="924"/>
      <c r="AB128" s="924"/>
      <c r="AC128" s="924"/>
      <c r="AD128" s="924"/>
      <c r="AE128" s="924"/>
      <c r="AF128" s="924"/>
      <c r="AG128" s="924"/>
      <c r="AH128" s="924"/>
      <c r="AI128" s="924"/>
      <c r="AJ128" s="925"/>
    </row>
    <row r="129" spans="1:36" ht="15.75" customHeight="1" thickBot="1">
      <c r="A129" s="913" t="s">
        <v>484</v>
      </c>
      <c r="B129" s="914"/>
      <c r="C129" s="135"/>
      <c r="D129" s="131"/>
      <c r="E129" s="131"/>
      <c r="F129" s="131"/>
      <c r="G129" s="131"/>
      <c r="H129" s="155">
        <f>H131</f>
        <v>199189</v>
      </c>
      <c r="I129" s="500">
        <f>I131</f>
        <v>0</v>
      </c>
      <c r="J129" s="155">
        <f>J131</f>
        <v>237611</v>
      </c>
      <c r="K129" s="131"/>
      <c r="L129" s="131"/>
      <c r="M129" s="155"/>
      <c r="N129" s="155"/>
      <c r="O129" s="155"/>
      <c r="P129" s="155"/>
      <c r="Q129" s="131"/>
      <c r="R129" s="131"/>
      <c r="S129" s="131"/>
      <c r="T129" s="155"/>
      <c r="U129" s="155"/>
      <c r="V129" s="131"/>
      <c r="W129" s="131"/>
      <c r="X129" s="155"/>
      <c r="Y129" s="155"/>
      <c r="Z129" s="155"/>
      <c r="AA129" s="155"/>
      <c r="AB129" s="155"/>
      <c r="AC129" s="131"/>
      <c r="AD129" s="155"/>
      <c r="AE129" s="131"/>
      <c r="AF129" s="155"/>
      <c r="AG129" s="131"/>
      <c r="AH129" s="131"/>
      <c r="AI129" s="131"/>
      <c r="AJ129" s="424">
        <f>SUM(K129:AI129)</f>
        <v>0</v>
      </c>
    </row>
    <row r="130" spans="1:36" ht="15.75" customHeight="1" thickBot="1">
      <c r="A130" s="649" t="s">
        <v>38</v>
      </c>
      <c r="B130" s="915"/>
      <c r="C130" s="916"/>
      <c r="D130" s="916"/>
      <c r="E130" s="916"/>
      <c r="F130" s="916"/>
      <c r="G130" s="916"/>
      <c r="H130" s="916"/>
      <c r="I130" s="916"/>
      <c r="J130" s="916"/>
      <c r="K130" s="916"/>
      <c r="L130" s="916"/>
      <c r="M130" s="916"/>
      <c r="N130" s="916"/>
      <c r="O130" s="916"/>
      <c r="P130" s="916"/>
      <c r="Q130" s="916"/>
      <c r="R130" s="916"/>
      <c r="S130" s="916"/>
      <c r="T130" s="916"/>
      <c r="U130" s="916"/>
      <c r="V130" s="916"/>
      <c r="W130" s="916"/>
      <c r="X130" s="916"/>
      <c r="Y130" s="916"/>
      <c r="Z130" s="916"/>
      <c r="AA130" s="916"/>
      <c r="AB130" s="916"/>
      <c r="AC130" s="916"/>
      <c r="AD130" s="916"/>
      <c r="AE130" s="916"/>
      <c r="AF130" s="916"/>
      <c r="AG130" s="916"/>
      <c r="AH130" s="916"/>
      <c r="AI130" s="916"/>
      <c r="AJ130" s="917"/>
    </row>
    <row r="131" spans="1:36" ht="15.75" customHeight="1" thickBot="1">
      <c r="A131" s="36" t="s">
        <v>72</v>
      </c>
      <c r="B131" s="36" t="s">
        <v>484</v>
      </c>
      <c r="C131" s="36"/>
      <c r="D131" s="16"/>
      <c r="E131" s="16"/>
      <c r="F131" s="16"/>
      <c r="G131" s="16" t="s">
        <v>249</v>
      </c>
      <c r="H131" s="155">
        <f>'[1]3.1_Recon_Fis_Prod_NUPRC+Coy'!$F$37</f>
        <v>199189</v>
      </c>
      <c r="I131" s="500">
        <f>'[1]Recon_Gas Production '!$F$47</f>
        <v>0</v>
      </c>
      <c r="J131" s="155">
        <f>'[1]2.1_Recon_Crude Lifting'!$H$47</f>
        <v>237611</v>
      </c>
      <c r="K131" s="16"/>
      <c r="L131" s="16"/>
      <c r="M131" s="155"/>
      <c r="N131" s="155"/>
      <c r="O131" s="155"/>
      <c r="P131" s="155"/>
      <c r="Q131" s="131"/>
      <c r="R131" s="131"/>
      <c r="S131" s="131"/>
      <c r="T131" s="155"/>
      <c r="U131" s="155"/>
      <c r="V131" s="131"/>
      <c r="W131" s="131"/>
      <c r="X131" s="155"/>
      <c r="Y131" s="155"/>
      <c r="Z131" s="155"/>
      <c r="AA131" s="155"/>
      <c r="AB131" s="155"/>
      <c r="AC131" s="131"/>
      <c r="AD131" s="155"/>
      <c r="AE131" s="131"/>
      <c r="AF131" s="155"/>
      <c r="AG131" s="16"/>
      <c r="AH131" s="16"/>
      <c r="AI131" s="16"/>
      <c r="AJ131" s="424">
        <f>SUM(K131:AI131)</f>
        <v>0</v>
      </c>
    </row>
    <row r="132" spans="1:36" ht="25.5" customHeight="1" thickBo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</row>
    <row r="133" spans="1:36" ht="24" customHeight="1">
      <c r="A133" s="918" t="s">
        <v>485</v>
      </c>
      <c r="B133" s="919"/>
      <c r="C133" s="919"/>
      <c r="D133" s="919"/>
      <c r="E133" s="919"/>
      <c r="F133" s="919"/>
      <c r="G133" s="919"/>
      <c r="H133" s="919"/>
      <c r="I133" s="919"/>
      <c r="J133" s="919"/>
      <c r="K133" s="919"/>
      <c r="L133" s="919"/>
      <c r="M133" s="919"/>
      <c r="N133" s="919"/>
      <c r="O133" s="919"/>
      <c r="P133" s="919"/>
      <c r="Q133" s="919"/>
      <c r="R133" s="919"/>
      <c r="S133" s="919"/>
      <c r="T133" s="919"/>
      <c r="U133" s="919"/>
      <c r="V133" s="919"/>
      <c r="W133" s="919"/>
      <c r="X133" s="919"/>
      <c r="Y133" s="919"/>
      <c r="Z133" s="919"/>
      <c r="AA133" s="919"/>
      <c r="AB133" s="919"/>
      <c r="AC133" s="919"/>
      <c r="AD133" s="919"/>
      <c r="AE133" s="919"/>
      <c r="AF133" s="919"/>
      <c r="AG133" s="919"/>
      <c r="AH133" s="919"/>
      <c r="AI133" s="919"/>
      <c r="AJ133" s="920"/>
    </row>
    <row r="134" spans="1:36" ht="243" customHeight="1" thickBot="1">
      <c r="A134" s="926"/>
      <c r="B134" s="927"/>
      <c r="C134" s="10" t="s">
        <v>0</v>
      </c>
      <c r="D134" s="10" t="s">
        <v>1</v>
      </c>
      <c r="E134" s="10" t="s">
        <v>2</v>
      </c>
      <c r="F134" s="10" t="s">
        <v>3</v>
      </c>
      <c r="G134" s="10" t="s">
        <v>4</v>
      </c>
      <c r="H134" s="10" t="s">
        <v>5</v>
      </c>
      <c r="I134" s="509" t="s">
        <v>6</v>
      </c>
      <c r="J134" s="10" t="s">
        <v>370</v>
      </c>
      <c r="K134" s="10" t="s">
        <v>7</v>
      </c>
      <c r="L134" s="122" t="s">
        <v>8</v>
      </c>
      <c r="M134" s="10" t="s">
        <v>143</v>
      </c>
      <c r="N134" s="10" t="s">
        <v>10</v>
      </c>
      <c r="O134" s="10" t="s">
        <v>28</v>
      </c>
      <c r="P134" s="10" t="s">
        <v>12</v>
      </c>
      <c r="Q134" s="10" t="s">
        <v>13</v>
      </c>
      <c r="R134" s="10" t="s">
        <v>14</v>
      </c>
      <c r="S134" s="10" t="s">
        <v>15</v>
      </c>
      <c r="T134" s="10" t="s">
        <v>16</v>
      </c>
      <c r="U134" s="10" t="s">
        <v>17</v>
      </c>
      <c r="V134" s="10" t="s">
        <v>18</v>
      </c>
      <c r="W134" s="10" t="s">
        <v>19</v>
      </c>
      <c r="X134" s="10" t="s">
        <v>20</v>
      </c>
      <c r="Y134" s="10" t="s">
        <v>21</v>
      </c>
      <c r="Z134" s="10" t="s">
        <v>22</v>
      </c>
      <c r="AA134" s="10" t="s">
        <v>23</v>
      </c>
      <c r="AB134" s="10" t="s">
        <v>24</v>
      </c>
      <c r="AC134" s="10" t="s">
        <v>25</v>
      </c>
      <c r="AD134" s="10" t="s">
        <v>26</v>
      </c>
      <c r="AE134" s="10" t="s">
        <v>27</v>
      </c>
      <c r="AF134" s="10" t="s">
        <v>29</v>
      </c>
      <c r="AG134" s="10" t="s">
        <v>30</v>
      </c>
      <c r="AH134" s="10" t="s">
        <v>31</v>
      </c>
      <c r="AI134" s="10" t="s">
        <v>32</v>
      </c>
      <c r="AJ134" s="10" t="s">
        <v>33</v>
      </c>
    </row>
    <row r="135" spans="1:36" ht="15.75" customHeight="1" thickBot="1">
      <c r="A135" s="845" t="s">
        <v>34</v>
      </c>
      <c r="B135" s="924"/>
      <c r="C135" s="924"/>
      <c r="D135" s="924"/>
      <c r="E135" s="924"/>
      <c r="F135" s="924"/>
      <c r="G135" s="924"/>
      <c r="H135" s="924"/>
      <c r="I135" s="924"/>
      <c r="J135" s="924"/>
      <c r="K135" s="924"/>
      <c r="L135" s="924"/>
      <c r="M135" s="924"/>
      <c r="N135" s="924"/>
      <c r="O135" s="924"/>
      <c r="P135" s="924"/>
      <c r="Q135" s="924"/>
      <c r="R135" s="924"/>
      <c r="S135" s="924"/>
      <c r="T135" s="924"/>
      <c r="U135" s="924"/>
      <c r="V135" s="924"/>
      <c r="W135" s="924"/>
      <c r="X135" s="924"/>
      <c r="Y135" s="924"/>
      <c r="Z135" s="924"/>
      <c r="AA135" s="924"/>
      <c r="AB135" s="924"/>
      <c r="AC135" s="924"/>
      <c r="AD135" s="924"/>
      <c r="AE135" s="924"/>
      <c r="AF135" s="924"/>
      <c r="AG135" s="924"/>
      <c r="AH135" s="924"/>
      <c r="AI135" s="924"/>
      <c r="AJ135" s="925"/>
    </row>
    <row r="136" spans="1:36" ht="15.75" customHeight="1" thickBot="1">
      <c r="A136" s="913" t="s">
        <v>486</v>
      </c>
      <c r="B136" s="914"/>
      <c r="C136" s="135"/>
      <c r="D136" s="131"/>
      <c r="E136" s="131"/>
      <c r="F136" s="131"/>
      <c r="G136" s="131" t="s">
        <v>369</v>
      </c>
      <c r="H136" s="155">
        <f>H138</f>
        <v>59771</v>
      </c>
      <c r="I136" s="500">
        <f>I138</f>
        <v>478.4744</v>
      </c>
      <c r="J136" s="155">
        <f>J138</f>
        <v>0</v>
      </c>
      <c r="K136" s="131"/>
      <c r="L136" s="131"/>
      <c r="M136" s="155"/>
      <c r="N136" s="155">
        <v>0</v>
      </c>
      <c r="O136" s="155">
        <v>0</v>
      </c>
      <c r="P136" s="155">
        <v>0</v>
      </c>
      <c r="Q136" s="155">
        <v>0</v>
      </c>
      <c r="R136" s="155">
        <v>0</v>
      </c>
      <c r="S136" s="155">
        <v>0</v>
      </c>
      <c r="T136" s="155">
        <v>10000</v>
      </c>
      <c r="U136" s="155">
        <v>0</v>
      </c>
      <c r="V136" s="155">
        <v>0</v>
      </c>
      <c r="W136" s="155">
        <v>0</v>
      </c>
      <c r="X136" s="155">
        <v>295.67169308892744</v>
      </c>
      <c r="Y136" s="155">
        <v>0</v>
      </c>
      <c r="Z136" s="155">
        <v>17529.968432623238</v>
      </c>
      <c r="AA136" s="155">
        <v>0</v>
      </c>
      <c r="AB136" s="155">
        <v>0</v>
      </c>
      <c r="AC136" s="155"/>
      <c r="AD136" s="155">
        <v>0</v>
      </c>
      <c r="AE136" s="155">
        <v>0</v>
      </c>
      <c r="AF136" s="155">
        <v>0</v>
      </c>
      <c r="AG136" s="155">
        <v>0</v>
      </c>
      <c r="AH136" s="155"/>
      <c r="AI136" s="155"/>
      <c r="AJ136" s="424">
        <f>SUM(K136:AI136)</f>
        <v>27825.640125712165</v>
      </c>
    </row>
    <row r="137" spans="1:36" ht="15.75" customHeight="1" thickBot="1">
      <c r="A137" s="649" t="s">
        <v>38</v>
      </c>
      <c r="B137" s="915"/>
      <c r="C137" s="916"/>
      <c r="D137" s="916"/>
      <c r="E137" s="916"/>
      <c r="F137" s="916"/>
      <c r="G137" s="916"/>
      <c r="H137" s="916"/>
      <c r="I137" s="916"/>
      <c r="J137" s="916"/>
      <c r="K137" s="916"/>
      <c r="L137" s="916"/>
      <c r="M137" s="916"/>
      <c r="N137" s="916"/>
      <c r="O137" s="916"/>
      <c r="P137" s="916"/>
      <c r="Q137" s="916"/>
      <c r="R137" s="916"/>
      <c r="S137" s="916"/>
      <c r="T137" s="916"/>
      <c r="U137" s="916"/>
      <c r="V137" s="916"/>
      <c r="W137" s="916"/>
      <c r="X137" s="916"/>
      <c r="Y137" s="916"/>
      <c r="Z137" s="916"/>
      <c r="AA137" s="916"/>
      <c r="AB137" s="916"/>
      <c r="AC137" s="916"/>
      <c r="AD137" s="916"/>
      <c r="AE137" s="916"/>
      <c r="AF137" s="916"/>
      <c r="AG137" s="916"/>
      <c r="AH137" s="916"/>
      <c r="AI137" s="916"/>
      <c r="AJ137" s="917"/>
    </row>
    <row r="138" spans="1:36" ht="15.75" customHeight="1" thickBot="1">
      <c r="A138" s="36" t="s">
        <v>39</v>
      </c>
      <c r="B138" s="36" t="s">
        <v>486</v>
      </c>
      <c r="C138" s="36"/>
      <c r="D138" s="16"/>
      <c r="E138" s="16"/>
      <c r="F138" s="16"/>
      <c r="G138" s="16" t="s">
        <v>369</v>
      </c>
      <c r="H138" s="155">
        <f>'[1]3.1_Recon_Fis_Prod_NUPRC+Coy'!$F$43</f>
        <v>59771</v>
      </c>
      <c r="I138" s="500">
        <f>'[1]Recon_Gas Production '!$F$57</f>
        <v>478.4744</v>
      </c>
      <c r="J138" s="155">
        <f>'[1]2.1_Recon_Crude Lifting'!$H$51</f>
        <v>0</v>
      </c>
      <c r="K138" s="16"/>
      <c r="L138" s="16"/>
      <c r="M138" s="155"/>
      <c r="N138" s="155">
        <v>0</v>
      </c>
      <c r="O138" s="155">
        <v>0</v>
      </c>
      <c r="P138" s="155">
        <v>0</v>
      </c>
      <c r="Q138" s="155">
        <v>0</v>
      </c>
      <c r="R138" s="155">
        <v>0</v>
      </c>
      <c r="S138" s="155">
        <v>0</v>
      </c>
      <c r="T138" s="155">
        <v>10000</v>
      </c>
      <c r="U138" s="155">
        <v>0</v>
      </c>
      <c r="V138" s="155">
        <v>0</v>
      </c>
      <c r="W138" s="155">
        <v>0</v>
      </c>
      <c r="X138" s="155">
        <v>295.67169308892744</v>
      </c>
      <c r="Y138" s="155">
        <v>0</v>
      </c>
      <c r="Z138" s="155">
        <v>17529.968432623238</v>
      </c>
      <c r="AA138" s="155">
        <v>0</v>
      </c>
      <c r="AB138" s="155">
        <v>0</v>
      </c>
      <c r="AC138" s="155"/>
      <c r="AD138" s="155">
        <v>0</v>
      </c>
      <c r="AE138" s="155">
        <v>0</v>
      </c>
      <c r="AF138" s="155">
        <v>0</v>
      </c>
      <c r="AG138" s="147">
        <v>0</v>
      </c>
      <c r="AH138" s="147"/>
      <c r="AI138" s="147"/>
      <c r="AJ138" s="424">
        <f>SUM(K138:AI138)</f>
        <v>27825.640125712165</v>
      </c>
    </row>
    <row r="139" spans="1:36" ht="25.5" customHeight="1" thickBo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</row>
    <row r="140" spans="1:36" ht="28.5" customHeight="1">
      <c r="A140" s="918" t="s">
        <v>253</v>
      </c>
      <c r="B140" s="919"/>
      <c r="C140" s="919"/>
      <c r="D140" s="919"/>
      <c r="E140" s="919"/>
      <c r="F140" s="919"/>
      <c r="G140" s="919"/>
      <c r="H140" s="919"/>
      <c r="I140" s="919"/>
      <c r="J140" s="919"/>
      <c r="K140" s="919"/>
      <c r="L140" s="919"/>
      <c r="M140" s="919"/>
      <c r="N140" s="919"/>
      <c r="O140" s="919"/>
      <c r="P140" s="919"/>
      <c r="Q140" s="919"/>
      <c r="R140" s="919"/>
      <c r="S140" s="919"/>
      <c r="T140" s="919"/>
      <c r="U140" s="919"/>
      <c r="V140" s="919"/>
      <c r="W140" s="919"/>
      <c r="X140" s="919"/>
      <c r="Y140" s="919"/>
      <c r="Z140" s="919"/>
      <c r="AA140" s="919"/>
      <c r="AB140" s="919"/>
      <c r="AC140" s="919"/>
      <c r="AD140" s="919"/>
      <c r="AE140" s="919"/>
      <c r="AF140" s="919"/>
      <c r="AG140" s="919"/>
      <c r="AH140" s="919"/>
      <c r="AI140" s="919"/>
      <c r="AJ140" s="920"/>
    </row>
    <row r="141" spans="1:36" ht="244.5" customHeight="1" thickBot="1">
      <c r="A141" s="926"/>
      <c r="B141" s="927"/>
      <c r="C141" s="10" t="s">
        <v>0</v>
      </c>
      <c r="D141" s="10" t="s">
        <v>1</v>
      </c>
      <c r="E141" s="10" t="s">
        <v>2</v>
      </c>
      <c r="F141" s="10" t="s">
        <v>3</v>
      </c>
      <c r="G141" s="10" t="s">
        <v>4</v>
      </c>
      <c r="H141" s="10" t="s">
        <v>5</v>
      </c>
      <c r="I141" s="509" t="s">
        <v>6</v>
      </c>
      <c r="J141" s="10" t="s">
        <v>370</v>
      </c>
      <c r="K141" s="10" t="s">
        <v>7</v>
      </c>
      <c r="L141" s="122" t="s">
        <v>8</v>
      </c>
      <c r="M141" s="10" t="s">
        <v>143</v>
      </c>
      <c r="N141" s="10" t="s">
        <v>10</v>
      </c>
      <c r="O141" s="10" t="s">
        <v>28</v>
      </c>
      <c r="P141" s="10" t="s">
        <v>12</v>
      </c>
      <c r="Q141" s="10" t="s">
        <v>13</v>
      </c>
      <c r="R141" s="10" t="s">
        <v>14</v>
      </c>
      <c r="S141" s="10" t="s">
        <v>15</v>
      </c>
      <c r="T141" s="10" t="s">
        <v>16</v>
      </c>
      <c r="U141" s="10" t="s">
        <v>17</v>
      </c>
      <c r="V141" s="10" t="s">
        <v>18</v>
      </c>
      <c r="W141" s="10" t="s">
        <v>19</v>
      </c>
      <c r="X141" s="10" t="s">
        <v>20</v>
      </c>
      <c r="Y141" s="10" t="s">
        <v>21</v>
      </c>
      <c r="Z141" s="10" t="s">
        <v>22</v>
      </c>
      <c r="AA141" s="10" t="s">
        <v>23</v>
      </c>
      <c r="AB141" s="10" t="s">
        <v>24</v>
      </c>
      <c r="AC141" s="10" t="s">
        <v>25</v>
      </c>
      <c r="AD141" s="10" t="s">
        <v>26</v>
      </c>
      <c r="AE141" s="10" t="s">
        <v>27</v>
      </c>
      <c r="AF141" s="10" t="s">
        <v>29</v>
      </c>
      <c r="AG141" s="10" t="s">
        <v>30</v>
      </c>
      <c r="AH141" s="10" t="s">
        <v>31</v>
      </c>
      <c r="AI141" s="10" t="s">
        <v>32</v>
      </c>
      <c r="AJ141" s="10" t="s">
        <v>33</v>
      </c>
    </row>
    <row r="142" spans="1:36" ht="15.75" customHeight="1" thickBot="1">
      <c r="A142" s="649" t="s">
        <v>34</v>
      </c>
      <c r="B142" s="915"/>
      <c r="C142" s="915"/>
      <c r="D142" s="915"/>
      <c r="E142" s="915"/>
      <c r="F142" s="915"/>
      <c r="G142" s="915"/>
      <c r="H142" s="915"/>
      <c r="I142" s="915"/>
      <c r="J142" s="915"/>
      <c r="K142" s="915"/>
      <c r="L142" s="915"/>
      <c r="M142" s="915"/>
      <c r="N142" s="915"/>
      <c r="O142" s="915"/>
      <c r="P142" s="915"/>
      <c r="Q142" s="915"/>
      <c r="R142" s="915"/>
      <c r="S142" s="915"/>
      <c r="T142" s="915"/>
      <c r="U142" s="915"/>
      <c r="V142" s="915"/>
      <c r="W142" s="915"/>
      <c r="X142" s="915"/>
      <c r="Y142" s="915"/>
      <c r="Z142" s="915"/>
      <c r="AA142" s="915"/>
      <c r="AB142" s="915"/>
      <c r="AC142" s="915"/>
      <c r="AD142" s="915"/>
      <c r="AE142" s="915"/>
      <c r="AF142" s="915"/>
      <c r="AG142" s="915"/>
      <c r="AH142" s="915"/>
      <c r="AI142" s="915"/>
      <c r="AJ142" s="921"/>
    </row>
    <row r="143" spans="1:36" ht="15.75" customHeight="1">
      <c r="A143" s="977" t="s">
        <v>254</v>
      </c>
      <c r="B143" s="952"/>
      <c r="C143" s="132" t="s">
        <v>256</v>
      </c>
      <c r="D143" s="133"/>
      <c r="E143" s="133" t="s">
        <v>326</v>
      </c>
      <c r="F143" s="133"/>
      <c r="G143" s="133"/>
      <c r="H143" s="992">
        <v>564541</v>
      </c>
      <c r="I143" s="993">
        <f>SUM(I146:I149)</f>
        <v>448.94907517655497</v>
      </c>
      <c r="J143" s="992">
        <v>564543</v>
      </c>
      <c r="K143" s="133"/>
      <c r="L143" s="133"/>
      <c r="M143" s="133"/>
      <c r="N143" s="147">
        <v>1039305.65</v>
      </c>
      <c r="O143" s="133"/>
      <c r="P143" s="133"/>
      <c r="Q143" s="133"/>
      <c r="R143" s="133"/>
      <c r="S143" s="133"/>
      <c r="T143" s="133"/>
      <c r="U143" s="133"/>
      <c r="V143" s="133"/>
      <c r="W143" s="133"/>
      <c r="X143" s="147">
        <v>760871.39908347803</v>
      </c>
      <c r="Y143" s="16"/>
      <c r="Z143" s="147">
        <v>156052151.71346301</v>
      </c>
      <c r="AA143" s="16"/>
      <c r="AB143" s="154">
        <v>499975</v>
      </c>
      <c r="AC143" s="16"/>
      <c r="AD143" s="16"/>
      <c r="AE143" s="16"/>
      <c r="AF143" s="147">
        <v>515062.94</v>
      </c>
      <c r="AG143" s="133"/>
      <c r="AH143" s="133"/>
      <c r="AI143" s="133"/>
      <c r="AJ143" s="424">
        <f>SUM(K143:AI143)</f>
        <v>158867366.70254648</v>
      </c>
    </row>
    <row r="144" spans="1:36" ht="15.75" customHeight="1" thickBot="1">
      <c r="A144" s="913" t="s">
        <v>255</v>
      </c>
      <c r="B144" s="914"/>
      <c r="C144" s="132" t="s">
        <v>256</v>
      </c>
      <c r="D144" s="129"/>
      <c r="E144" s="133" t="s">
        <v>326</v>
      </c>
      <c r="F144" s="129"/>
      <c r="G144" s="129"/>
      <c r="H144" s="972"/>
      <c r="I144" s="974"/>
      <c r="J144" s="972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</row>
    <row r="145" spans="1:36" ht="15.75" customHeight="1" thickBot="1">
      <c r="A145" s="649" t="s">
        <v>38</v>
      </c>
      <c r="B145" s="915"/>
      <c r="C145" s="923"/>
      <c r="D145" s="923"/>
      <c r="E145" s="923"/>
      <c r="F145" s="923"/>
      <c r="G145" s="923"/>
      <c r="H145" s="923"/>
      <c r="I145" s="923"/>
      <c r="J145" s="923"/>
      <c r="K145" s="923"/>
      <c r="L145" s="923"/>
      <c r="M145" s="923"/>
      <c r="N145" s="923"/>
      <c r="O145" s="923"/>
      <c r="P145" s="923"/>
      <c r="Q145" s="923"/>
      <c r="R145" s="923"/>
      <c r="S145" s="923"/>
      <c r="T145" s="923"/>
      <c r="U145" s="923"/>
      <c r="V145" s="923"/>
      <c r="W145" s="923"/>
      <c r="X145" s="923"/>
      <c r="Y145" s="923"/>
      <c r="Z145" s="923"/>
      <c r="AA145" s="923"/>
      <c r="AB145" s="923"/>
      <c r="AC145" s="923"/>
      <c r="AD145" s="923"/>
      <c r="AE145" s="923"/>
      <c r="AF145" s="923"/>
      <c r="AG145" s="923"/>
      <c r="AH145" s="923"/>
      <c r="AI145" s="923"/>
      <c r="AJ145" s="991"/>
    </row>
    <row r="146" spans="1:36" ht="15.75" customHeight="1">
      <c r="A146" s="895" t="s">
        <v>348</v>
      </c>
      <c r="B146" s="985" t="s">
        <v>511</v>
      </c>
      <c r="C146" s="593" t="s">
        <v>256</v>
      </c>
      <c r="D146" s="125"/>
      <c r="E146" s="930" t="s">
        <v>326</v>
      </c>
      <c r="F146" s="125"/>
      <c r="G146" s="125" t="s">
        <v>373</v>
      </c>
      <c r="H146" s="151">
        <f>0.7*'[1]3.1_Recon_Fis_Prod_NUPRC+Coy'!$F$96</f>
        <v>6780.9</v>
      </c>
      <c r="I146" s="990">
        <f>0.7*'[1]Recon_Gas Production '!$F$121</f>
        <v>314.26435262358848</v>
      </c>
      <c r="J146" s="151"/>
      <c r="K146" s="125"/>
      <c r="L146" s="125"/>
      <c r="M146" s="125"/>
      <c r="N146" s="158">
        <v>1039305.65</v>
      </c>
      <c r="O146" s="125"/>
      <c r="P146" s="125"/>
      <c r="Q146" s="125"/>
      <c r="R146" s="125"/>
      <c r="S146" s="125"/>
      <c r="T146" s="125"/>
      <c r="U146" s="125"/>
      <c r="V146" s="125"/>
      <c r="W146" s="125"/>
      <c r="X146" s="158">
        <v>760871.39908347803</v>
      </c>
      <c r="Y146" s="125"/>
      <c r="Z146" s="158">
        <v>156052151.71346301</v>
      </c>
      <c r="AA146" s="125"/>
      <c r="AB146" s="403">
        <v>499975</v>
      </c>
      <c r="AC146" s="125"/>
      <c r="AD146" s="125"/>
      <c r="AE146" s="125"/>
      <c r="AF146" s="158">
        <v>515062.94</v>
      </c>
      <c r="AG146" s="125"/>
      <c r="AH146" s="125"/>
      <c r="AI146" s="125"/>
      <c r="AJ146" s="424">
        <f>SUM(K146:AI146)</f>
        <v>158867366.70254648</v>
      </c>
    </row>
    <row r="147" spans="1:36" ht="15.75" customHeight="1">
      <c r="A147" s="724"/>
      <c r="B147" s="987"/>
      <c r="C147" s="593"/>
      <c r="D147" s="125"/>
      <c r="E147" s="930"/>
      <c r="F147" s="125"/>
      <c r="G147" s="125" t="s">
        <v>512</v>
      </c>
      <c r="H147" s="151">
        <f>0.7*'[1]3.1_Recon_Fis_Prod_NUPRC+Coy'!$F$97</f>
        <v>388397.8</v>
      </c>
      <c r="I147" s="990"/>
      <c r="J147" s="151">
        <f>'[1]2.1_Recon_Crude Lifting'!$I$128</f>
        <v>2307150.4500000002</v>
      </c>
      <c r="K147" s="125"/>
      <c r="L147" s="125"/>
      <c r="M147" s="125"/>
      <c r="N147" s="158"/>
      <c r="O147" s="125"/>
      <c r="P147" s="125"/>
      <c r="Q147" s="125"/>
      <c r="R147" s="125"/>
      <c r="S147" s="125"/>
      <c r="T147" s="125"/>
      <c r="U147" s="125"/>
      <c r="V147" s="125"/>
      <c r="W147" s="125"/>
      <c r="X147" s="158"/>
      <c r="Y147" s="125"/>
      <c r="Z147" s="158"/>
      <c r="AA147" s="125"/>
      <c r="AB147" s="403"/>
      <c r="AC147" s="125"/>
      <c r="AD147" s="125"/>
      <c r="AE147" s="125"/>
      <c r="AF147" s="158"/>
      <c r="AG147" s="125"/>
      <c r="AH147" s="125"/>
      <c r="AI147" s="125"/>
      <c r="AJ147" s="125"/>
    </row>
    <row r="148" spans="1:36" ht="15.75" customHeight="1">
      <c r="A148" s="724"/>
      <c r="B148" s="988" t="s">
        <v>510</v>
      </c>
      <c r="C148" s="593"/>
      <c r="D148" s="125"/>
      <c r="E148" s="930"/>
      <c r="F148" s="125"/>
      <c r="G148" s="125" t="s">
        <v>373</v>
      </c>
      <c r="H148" s="151">
        <f>0.3*'[1]3.1_Recon_Fis_Prod_NUPRC+Coy'!$F$96</f>
        <v>2906.1</v>
      </c>
      <c r="I148" s="990">
        <f>0.3*'[1]Recon_Gas Production '!$F$121</f>
        <v>134.68472255296649</v>
      </c>
      <c r="J148" s="151"/>
      <c r="K148" s="125"/>
      <c r="L148" s="125"/>
      <c r="M148" s="125"/>
      <c r="N148" s="158"/>
      <c r="O148" s="125"/>
      <c r="P148" s="125"/>
      <c r="Q148" s="125"/>
      <c r="R148" s="125"/>
      <c r="S148" s="125"/>
      <c r="T148" s="125"/>
      <c r="U148" s="125"/>
      <c r="V148" s="125"/>
      <c r="W148" s="125"/>
      <c r="X148" s="158"/>
      <c r="Y148" s="125"/>
      <c r="Z148" s="158"/>
      <c r="AA148" s="125"/>
      <c r="AB148" s="403"/>
      <c r="AC148" s="125"/>
      <c r="AD148" s="125"/>
      <c r="AE148" s="125"/>
      <c r="AF148" s="158"/>
      <c r="AG148" s="125"/>
      <c r="AH148" s="125"/>
      <c r="AI148" s="125"/>
      <c r="AJ148" s="125"/>
    </row>
    <row r="149" spans="1:36" ht="15.75" customHeight="1">
      <c r="A149" s="959"/>
      <c r="B149" s="989"/>
      <c r="C149" s="593"/>
      <c r="D149" s="125"/>
      <c r="E149" s="930"/>
      <c r="F149" s="125"/>
      <c r="G149" s="125" t="s">
        <v>512</v>
      </c>
      <c r="H149" s="125">
        <f>0.3*'[1]3.1_Recon_Fis_Prod_NUPRC+Coy'!$F$97</f>
        <v>166456.19999999998</v>
      </c>
      <c r="I149" s="990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</row>
    <row r="150" spans="1:36" ht="15.75" customHeight="1">
      <c r="A150" s="18"/>
      <c r="AJ150" s="19"/>
    </row>
    <row r="151" spans="1:36" ht="15.75" customHeight="1">
      <c r="A151" s="18"/>
      <c r="H151" s="440"/>
      <c r="AJ151" s="19"/>
    </row>
    <row r="152" spans="1:36" ht="15.75" customHeight="1">
      <c r="A152" s="18"/>
      <c r="I152" s="440">
        <f>SUM(I143,I136,I129,I122,I115,I108,I101,I93,I83,I71,I63,I55,I47,I39,I32,I20,I13,I5)</f>
        <v>89679.584712613912</v>
      </c>
      <c r="AJ152" s="19"/>
    </row>
    <row r="153" spans="1:36" ht="15.75" customHeight="1">
      <c r="A153" s="18"/>
      <c r="AJ153" s="19"/>
    </row>
    <row r="154" spans="1:36" ht="15.75" customHeight="1">
      <c r="A154" s="18"/>
      <c r="AJ154" s="19"/>
    </row>
    <row r="155" spans="1:36" ht="15.75" customHeight="1">
      <c r="A155" s="18"/>
      <c r="AJ155" s="19"/>
    </row>
    <row r="156" spans="1:36" ht="15.75" customHeight="1">
      <c r="A156" s="18"/>
      <c r="AJ156" s="19"/>
    </row>
    <row r="157" spans="1:36" ht="15.75" customHeight="1">
      <c r="A157" s="18"/>
      <c r="AJ157" s="19"/>
    </row>
    <row r="158" spans="1:36" ht="15.75" customHeight="1">
      <c r="A158" s="18"/>
      <c r="AJ158" s="19"/>
    </row>
    <row r="159" spans="1:36" ht="15.75" customHeight="1">
      <c r="A159" s="18"/>
      <c r="AJ159" s="19"/>
    </row>
    <row r="160" spans="1:36" ht="15.75" customHeight="1">
      <c r="A160" s="18"/>
      <c r="AJ160" s="19"/>
    </row>
    <row r="161" spans="1:36" ht="15.75" customHeight="1">
      <c r="A161" s="18"/>
      <c r="AJ161" s="19"/>
    </row>
    <row r="162" spans="1:36" ht="15.75" customHeight="1">
      <c r="A162" s="18"/>
      <c r="AJ162" s="19"/>
    </row>
    <row r="163" spans="1:36" ht="15.75" customHeight="1">
      <c r="A163" s="18"/>
      <c r="AJ163" s="19"/>
    </row>
    <row r="164" spans="1:36" ht="15.75" customHeight="1">
      <c r="A164" s="18"/>
      <c r="AJ164" s="19"/>
    </row>
    <row r="165" spans="1:36" ht="15.75" customHeight="1">
      <c r="A165" s="18"/>
      <c r="AJ165" s="19"/>
    </row>
    <row r="166" spans="1:36" ht="15.75" customHeight="1">
      <c r="A166" s="18"/>
      <c r="AJ166" s="19"/>
    </row>
    <row r="167" spans="1:36" ht="15.75" customHeight="1">
      <c r="A167" s="18"/>
      <c r="AJ167" s="19"/>
    </row>
    <row r="168" spans="1:36" ht="15.75" customHeight="1">
      <c r="A168" s="18"/>
      <c r="AJ168" s="19"/>
    </row>
    <row r="169" spans="1:36" ht="15.75" customHeight="1">
      <c r="A169" s="18"/>
      <c r="AJ169" s="19"/>
    </row>
    <row r="170" spans="1:36" ht="15.75" customHeight="1">
      <c r="A170" s="18"/>
      <c r="AJ170" s="19"/>
    </row>
    <row r="171" spans="1:36" ht="15.75" customHeight="1">
      <c r="A171" s="18"/>
      <c r="AJ171" s="19"/>
    </row>
    <row r="172" spans="1:36" ht="15.75" customHeight="1">
      <c r="A172" s="18"/>
      <c r="AJ172" s="19"/>
    </row>
    <row r="173" spans="1:36" ht="15.75" customHeight="1">
      <c r="A173" s="18"/>
      <c r="AJ173" s="19"/>
    </row>
    <row r="174" spans="1:36" ht="15.75" customHeight="1">
      <c r="A174" s="18"/>
      <c r="AJ174" s="19"/>
    </row>
    <row r="175" spans="1:36" ht="15.75" customHeight="1">
      <c r="A175" s="18"/>
      <c r="AJ175" s="19"/>
    </row>
    <row r="176" spans="1:36" ht="15.75" customHeight="1">
      <c r="A176" s="18"/>
      <c r="AJ176" s="19"/>
    </row>
    <row r="177" spans="1:36" ht="15.75" customHeight="1">
      <c r="A177" s="18"/>
      <c r="AJ177" s="19"/>
    </row>
    <row r="178" spans="1:36" ht="15.75" customHeight="1">
      <c r="A178" s="18"/>
      <c r="AJ178" s="19"/>
    </row>
    <row r="179" spans="1:36" ht="15.75" customHeight="1">
      <c r="A179" s="18"/>
      <c r="AJ179" s="19"/>
    </row>
    <row r="180" spans="1:36" ht="15.75" customHeight="1">
      <c r="A180" s="18"/>
      <c r="AJ180" s="19"/>
    </row>
    <row r="181" spans="1:36" ht="15.75" customHeight="1">
      <c r="A181" s="18"/>
      <c r="AJ181" s="19"/>
    </row>
    <row r="182" spans="1:36" ht="15.75" customHeight="1">
      <c r="A182" s="18"/>
      <c r="AJ182" s="19"/>
    </row>
    <row r="183" spans="1:36" ht="15.75" customHeight="1">
      <c r="A183" s="18"/>
      <c r="AJ183" s="19"/>
    </row>
    <row r="184" spans="1:36" ht="15.75" customHeight="1">
      <c r="A184" s="18"/>
      <c r="AJ184" s="19"/>
    </row>
    <row r="185" spans="1:36" ht="15.75" customHeight="1">
      <c r="A185" s="18"/>
      <c r="AJ185" s="19"/>
    </row>
    <row r="186" spans="1:36" ht="15.75" customHeight="1">
      <c r="A186" s="18"/>
      <c r="AJ186" s="19"/>
    </row>
    <row r="187" spans="1:36" ht="15.75" customHeight="1">
      <c r="A187" s="18"/>
      <c r="AJ187" s="19"/>
    </row>
    <row r="188" spans="1:36" ht="15.75" customHeight="1">
      <c r="A188" s="18"/>
      <c r="AJ188" s="19"/>
    </row>
    <row r="189" spans="1:36" ht="15.75" customHeight="1">
      <c r="A189" s="18"/>
      <c r="AJ189" s="19"/>
    </row>
    <row r="190" spans="1:36" ht="15.75" customHeight="1">
      <c r="A190" s="18"/>
      <c r="AJ190" s="19"/>
    </row>
    <row r="191" spans="1:36" ht="15.75" customHeight="1">
      <c r="A191" s="18"/>
      <c r="AJ191" s="19"/>
    </row>
    <row r="192" spans="1:36" ht="15.75" customHeight="1">
      <c r="A192" s="18"/>
      <c r="AJ192" s="19"/>
    </row>
    <row r="193" spans="1:36" ht="15.75" customHeight="1">
      <c r="A193" s="18"/>
      <c r="AJ193" s="19"/>
    </row>
    <row r="194" spans="1:36" ht="15.75" customHeight="1">
      <c r="A194" s="18"/>
      <c r="AJ194" s="19"/>
    </row>
    <row r="195" spans="1:36" ht="15.75" customHeight="1">
      <c r="A195" s="18"/>
      <c r="AJ195" s="19"/>
    </row>
    <row r="196" spans="1:36" ht="15.75" customHeight="1">
      <c r="A196" s="18"/>
      <c r="AJ196" s="19"/>
    </row>
    <row r="197" spans="1:36" ht="15.75" customHeight="1">
      <c r="A197" s="18"/>
      <c r="AJ197" s="19"/>
    </row>
    <row r="198" spans="1:36" ht="15.75" customHeight="1">
      <c r="A198" s="18"/>
      <c r="AJ198" s="19"/>
    </row>
    <row r="199" spans="1:36" ht="15.75" customHeight="1">
      <c r="A199" s="18"/>
      <c r="AJ199" s="19"/>
    </row>
    <row r="200" spans="1:36" ht="15.75" customHeight="1">
      <c r="A200" s="18"/>
      <c r="AJ200" s="19"/>
    </row>
    <row r="201" spans="1:36" ht="15.75" customHeight="1">
      <c r="A201" s="18"/>
      <c r="AJ201" s="19"/>
    </row>
    <row r="202" spans="1:36" ht="15.75" customHeight="1">
      <c r="A202" s="18"/>
      <c r="AJ202" s="19"/>
    </row>
    <row r="203" spans="1:36" ht="15.75" customHeight="1">
      <c r="A203" s="18"/>
      <c r="AJ203" s="19"/>
    </row>
    <row r="204" spans="1:36" ht="15.75" customHeight="1">
      <c r="A204" s="18"/>
      <c r="AJ204" s="19"/>
    </row>
    <row r="205" spans="1:36" ht="15.75" customHeight="1">
      <c r="A205" s="18"/>
      <c r="AJ205" s="19"/>
    </row>
    <row r="206" spans="1:36" ht="15.75" customHeight="1">
      <c r="A206" s="18"/>
      <c r="AJ206" s="19"/>
    </row>
    <row r="207" spans="1:36" ht="15.75" customHeight="1">
      <c r="A207" s="18"/>
      <c r="AJ207" s="19"/>
    </row>
    <row r="208" spans="1:36" ht="15.75" customHeight="1">
      <c r="A208" s="18"/>
      <c r="AJ208" s="19"/>
    </row>
    <row r="209" spans="1:36" ht="15.75" customHeight="1">
      <c r="A209" s="18"/>
      <c r="AJ209" s="19"/>
    </row>
    <row r="210" spans="1:36" ht="15.75" customHeight="1">
      <c r="A210" s="18"/>
      <c r="AJ210" s="19"/>
    </row>
    <row r="211" spans="1:36" ht="15.75" customHeight="1">
      <c r="A211" s="18"/>
      <c r="AJ211" s="19"/>
    </row>
    <row r="212" spans="1:36" ht="15.75" customHeight="1">
      <c r="A212" s="18"/>
      <c r="AJ212" s="19"/>
    </row>
    <row r="213" spans="1:36" ht="15.75" customHeight="1">
      <c r="A213" s="18"/>
      <c r="AJ213" s="19"/>
    </row>
    <row r="214" spans="1:36" ht="15.75" customHeight="1">
      <c r="A214" s="18"/>
      <c r="AJ214" s="19"/>
    </row>
    <row r="215" spans="1:36" ht="15.75" customHeight="1">
      <c r="A215" s="18"/>
      <c r="AJ215" s="19"/>
    </row>
    <row r="216" spans="1:36" ht="15.75" customHeight="1">
      <c r="A216" s="18"/>
      <c r="AJ216" s="19"/>
    </row>
    <row r="217" spans="1:36" ht="15.75" customHeight="1">
      <c r="A217" s="18"/>
      <c r="AJ217" s="19"/>
    </row>
    <row r="218" spans="1:36" ht="15.75" customHeight="1">
      <c r="A218" s="18"/>
      <c r="AJ218" s="19"/>
    </row>
    <row r="219" spans="1:36" ht="15.75" customHeight="1">
      <c r="A219" s="18"/>
      <c r="AJ219" s="19"/>
    </row>
    <row r="220" spans="1:36" ht="15.75" customHeight="1">
      <c r="A220" s="18"/>
      <c r="AJ220" s="19"/>
    </row>
    <row r="221" spans="1:36" ht="15.75" customHeight="1">
      <c r="A221" s="18"/>
      <c r="AJ221" s="19"/>
    </row>
    <row r="222" spans="1:36" ht="15.75" customHeight="1">
      <c r="A222" s="18"/>
      <c r="AJ222" s="19"/>
    </row>
    <row r="223" spans="1:36" ht="15.75" customHeight="1">
      <c r="A223" s="18"/>
      <c r="AJ223" s="19"/>
    </row>
    <row r="224" spans="1:36" ht="15.75" customHeight="1">
      <c r="A224" s="18"/>
      <c r="AJ224" s="19"/>
    </row>
    <row r="225" spans="1:36" ht="15.75" customHeight="1">
      <c r="A225" s="18"/>
      <c r="AJ225" s="19"/>
    </row>
    <row r="226" spans="1:36" ht="15.75" customHeight="1">
      <c r="A226" s="18"/>
      <c r="AJ226" s="19"/>
    </row>
    <row r="227" spans="1:36" ht="15.75" customHeight="1">
      <c r="A227" s="18"/>
      <c r="AJ227" s="19"/>
    </row>
    <row r="228" spans="1:36" ht="15.75" customHeight="1">
      <c r="A228" s="18"/>
      <c r="AJ228" s="19"/>
    </row>
    <row r="229" spans="1:36" ht="15.75" customHeight="1">
      <c r="A229" s="18"/>
      <c r="AJ229" s="19"/>
    </row>
    <row r="230" spans="1:36" ht="15.75" customHeight="1">
      <c r="A230" s="18"/>
      <c r="AJ230" s="19"/>
    </row>
    <row r="231" spans="1:36" ht="15.75" customHeight="1">
      <c r="A231" s="18"/>
      <c r="AJ231" s="19"/>
    </row>
    <row r="232" spans="1:36" ht="15.75" customHeight="1">
      <c r="A232" s="18"/>
      <c r="AJ232" s="19"/>
    </row>
    <row r="233" spans="1:36" ht="15.75" customHeight="1">
      <c r="A233" s="18"/>
      <c r="AJ233" s="19"/>
    </row>
    <row r="234" spans="1:36" ht="15.75" customHeight="1">
      <c r="A234" s="18"/>
      <c r="AJ234" s="19"/>
    </row>
    <row r="235" spans="1:36" ht="15.75" customHeight="1">
      <c r="A235" s="18"/>
      <c r="AJ235" s="19"/>
    </row>
    <row r="236" spans="1:36" ht="15.75" customHeight="1">
      <c r="A236" s="18"/>
      <c r="AJ236" s="19"/>
    </row>
    <row r="237" spans="1:36" ht="15.75" customHeight="1">
      <c r="A237" s="18"/>
      <c r="AJ237" s="19"/>
    </row>
    <row r="238" spans="1:36" ht="15.75" customHeight="1">
      <c r="A238" s="18"/>
      <c r="AJ238" s="19"/>
    </row>
    <row r="239" spans="1:36" ht="15.75" customHeight="1">
      <c r="A239" s="18"/>
      <c r="AJ239" s="19"/>
    </row>
    <row r="240" spans="1:36" ht="15.75" customHeight="1">
      <c r="A240" s="18"/>
      <c r="AJ240" s="19"/>
    </row>
    <row r="241" spans="1:36" ht="15.75" customHeight="1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2"/>
    </row>
    <row r="242" spans="1:36" ht="15.75" customHeight="1"/>
    <row r="243" spans="1:36" ht="15.75" customHeight="1"/>
    <row r="244" spans="1:36" ht="15.75" customHeight="1"/>
    <row r="245" spans="1:36" ht="15.75" customHeight="1"/>
    <row r="246" spans="1:36" ht="15.75" customHeight="1"/>
    <row r="247" spans="1:36" ht="15.75" customHeight="1"/>
    <row r="248" spans="1:36" ht="15.75" customHeight="1"/>
    <row r="249" spans="1:36" ht="15.75" customHeight="1"/>
    <row r="250" spans="1:36" ht="15.75" customHeight="1"/>
    <row r="251" spans="1:36" ht="15.75" customHeight="1"/>
    <row r="252" spans="1:36" ht="15.75" customHeight="1"/>
    <row r="253" spans="1:36" ht="15.75" customHeight="1"/>
    <row r="254" spans="1:36" ht="15.75" customHeight="1"/>
    <row r="255" spans="1:36" ht="15.75" customHeight="1"/>
    <row r="256" spans="1:3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mergeCells count="167">
    <mergeCell ref="H63:H64"/>
    <mergeCell ref="I63:I64"/>
    <mergeCell ref="J63:J64"/>
    <mergeCell ref="H71:H72"/>
    <mergeCell ref="I71:I72"/>
    <mergeCell ref="J71:J72"/>
    <mergeCell ref="H83:H84"/>
    <mergeCell ref="I83:I84"/>
    <mergeCell ref="J83:J84"/>
    <mergeCell ref="A20:B20"/>
    <mergeCell ref="A21:B21"/>
    <mergeCell ref="H39:H40"/>
    <mergeCell ref="I39:I40"/>
    <mergeCell ref="J39:J40"/>
    <mergeCell ref="H47:H48"/>
    <mergeCell ref="I47:I48"/>
    <mergeCell ref="J47:J48"/>
    <mergeCell ref="J55:J56"/>
    <mergeCell ref="A53:B53"/>
    <mergeCell ref="A55:B55"/>
    <mergeCell ref="B25:B26"/>
    <mergeCell ref="B27:B28"/>
    <mergeCell ref="A25:A28"/>
    <mergeCell ref="C25:C28"/>
    <mergeCell ref="F25:F28"/>
    <mergeCell ref="E25:E28"/>
    <mergeCell ref="D25:D28"/>
    <mergeCell ref="A44:AJ44"/>
    <mergeCell ref="A46:AJ46"/>
    <mergeCell ref="A41:AJ41"/>
    <mergeCell ref="A40:B40"/>
    <mergeCell ref="A37:B37"/>
    <mergeCell ref="A38:AJ38"/>
    <mergeCell ref="A137:AJ137"/>
    <mergeCell ref="A146:A149"/>
    <mergeCell ref="B146:B147"/>
    <mergeCell ref="B148:B149"/>
    <mergeCell ref="C146:C149"/>
    <mergeCell ref="E146:E149"/>
    <mergeCell ref="I146:I147"/>
    <mergeCell ref="I148:I149"/>
    <mergeCell ref="A130:AJ130"/>
    <mergeCell ref="A133:AJ133"/>
    <mergeCell ref="A134:B134"/>
    <mergeCell ref="A135:AJ135"/>
    <mergeCell ref="A136:B136"/>
    <mergeCell ref="A142:AJ142"/>
    <mergeCell ref="A145:AJ145"/>
    <mergeCell ref="A143:B143"/>
    <mergeCell ref="A144:B144"/>
    <mergeCell ref="A141:B141"/>
    <mergeCell ref="A140:AJ140"/>
    <mergeCell ref="H143:H144"/>
    <mergeCell ref="I143:I144"/>
    <mergeCell ref="J143:J144"/>
    <mergeCell ref="A123:AJ123"/>
    <mergeCell ref="A126:AJ126"/>
    <mergeCell ref="A127:B127"/>
    <mergeCell ref="A128:AJ128"/>
    <mergeCell ref="A129:B129"/>
    <mergeCell ref="A96:A97"/>
    <mergeCell ref="A119:AJ119"/>
    <mergeCell ref="A120:B120"/>
    <mergeCell ref="A121:AJ121"/>
    <mergeCell ref="A122:B122"/>
    <mergeCell ref="A113:B113"/>
    <mergeCell ref="A109:AJ109"/>
    <mergeCell ref="A102:AJ102"/>
    <mergeCell ref="A114:AJ114"/>
    <mergeCell ref="A99:B99"/>
    <mergeCell ref="A116:AJ116"/>
    <mergeCell ref="A112:AJ112"/>
    <mergeCell ref="A108:B108"/>
    <mergeCell ref="A115:B115"/>
    <mergeCell ref="G42:G43"/>
    <mergeCell ref="A42:A43"/>
    <mergeCell ref="A39:B39"/>
    <mergeCell ref="A29:AJ29"/>
    <mergeCell ref="A30:B30"/>
    <mergeCell ref="A32:B32"/>
    <mergeCell ref="A36:AJ36"/>
    <mergeCell ref="H55:H56"/>
    <mergeCell ref="I55:I56"/>
    <mergeCell ref="B86:B87"/>
    <mergeCell ref="I86:I87"/>
    <mergeCell ref="A69:B69"/>
    <mergeCell ref="A71:B71"/>
    <mergeCell ref="A72:B72"/>
    <mergeCell ref="A62:AJ62"/>
    <mergeCell ref="A45:B45"/>
    <mergeCell ref="A47:B47"/>
    <mergeCell ref="A48:B48"/>
    <mergeCell ref="A50:A51"/>
    <mergeCell ref="C50:C51"/>
    <mergeCell ref="G50:G51"/>
    <mergeCell ref="G58:G59"/>
    <mergeCell ref="A58:A59"/>
    <mergeCell ref="G66:G67"/>
    <mergeCell ref="A66:A67"/>
    <mergeCell ref="C66:C67"/>
    <mergeCell ref="A56:B56"/>
    <mergeCell ref="A61:B61"/>
    <mergeCell ref="A49:AJ49"/>
    <mergeCell ref="A52:AJ52"/>
    <mergeCell ref="A54:AJ54"/>
    <mergeCell ref="A57:AJ57"/>
    <mergeCell ref="A60:AJ60"/>
    <mergeCell ref="A91:B91"/>
    <mergeCell ref="A100:AJ100"/>
    <mergeCell ref="A105:AJ105"/>
    <mergeCell ref="A90:AJ90"/>
    <mergeCell ref="A92:AJ92"/>
    <mergeCell ref="A95:AJ95"/>
    <mergeCell ref="A98:AJ98"/>
    <mergeCell ref="A93:B93"/>
    <mergeCell ref="A94:B94"/>
    <mergeCell ref="H93:H94"/>
    <mergeCell ref="I93:I94"/>
    <mergeCell ref="J93:J94"/>
    <mergeCell ref="A2:AJ2"/>
    <mergeCell ref="A3:B3"/>
    <mergeCell ref="A5:B5"/>
    <mergeCell ref="A10:AJ10"/>
    <mergeCell ref="A11:B11"/>
    <mergeCell ref="A6:B6"/>
    <mergeCell ref="A13:B13"/>
    <mergeCell ref="A17:AJ17"/>
    <mergeCell ref="A23:B23"/>
    <mergeCell ref="A18:B18"/>
    <mergeCell ref="A22:B22"/>
    <mergeCell ref="B15:B16"/>
    <mergeCell ref="I15:I16"/>
    <mergeCell ref="A15:A16"/>
    <mergeCell ref="F15:F16"/>
    <mergeCell ref="E15:E16"/>
    <mergeCell ref="D15:D16"/>
    <mergeCell ref="C15:C16"/>
    <mergeCell ref="H5:H6"/>
    <mergeCell ref="I5:I6"/>
    <mergeCell ref="J5:J6"/>
    <mergeCell ref="H20:H21"/>
    <mergeCell ref="I20:I21"/>
    <mergeCell ref="J20:J21"/>
    <mergeCell ref="A64:B64"/>
    <mergeCell ref="A63:B63"/>
    <mergeCell ref="A65:AJ65"/>
    <mergeCell ref="A68:AJ68"/>
    <mergeCell ref="A70:AJ70"/>
    <mergeCell ref="A73:AJ73"/>
    <mergeCell ref="A80:AJ80"/>
    <mergeCell ref="A85:AJ85"/>
    <mergeCell ref="A107:AJ107"/>
    <mergeCell ref="A106:B106"/>
    <mergeCell ref="I88:I89"/>
    <mergeCell ref="A86:A89"/>
    <mergeCell ref="B88:B89"/>
    <mergeCell ref="A74:A79"/>
    <mergeCell ref="C74:C79"/>
    <mergeCell ref="I74:I76"/>
    <mergeCell ref="I77:I79"/>
    <mergeCell ref="B77:B79"/>
    <mergeCell ref="A81:B81"/>
    <mergeCell ref="A83:B83"/>
    <mergeCell ref="A82:AJ82"/>
    <mergeCell ref="B74:B76"/>
    <mergeCell ref="C86:C89"/>
    <mergeCell ref="A84:B84"/>
  </mergeCells>
  <phoneticPr fontId="20" type="noConversion"/>
  <pageMargins left="0.7" right="0.7" top="0.75" bottom="0.75" header="0" footer="0"/>
  <pageSetup orientation="landscape" r:id="rId1"/>
  <ignoredErrors>
    <ignoredError sqref="I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962"/>
  <sheetViews>
    <sheetView topLeftCell="A132" zoomScale="40" zoomScaleNormal="40" workbookViewId="0">
      <selection activeCell="J125" sqref="J125"/>
    </sheetView>
  </sheetViews>
  <sheetFormatPr defaultColWidth="14.453125" defaultRowHeight="15" customHeight="1"/>
  <cols>
    <col min="1" max="1" width="22.81640625" style="6" customWidth="1"/>
    <col min="2" max="2" width="20.26953125" style="6" customWidth="1"/>
    <col min="3" max="3" width="22.1796875" style="6" customWidth="1"/>
    <col min="4" max="4" width="34.1796875" style="6" customWidth="1"/>
    <col min="5" max="6" width="21.7265625" style="6" customWidth="1"/>
    <col min="7" max="7" width="9.1796875" style="6" customWidth="1"/>
    <col min="8" max="8" width="19.7265625" style="6" customWidth="1"/>
    <col min="9" max="9" width="19" style="6" customWidth="1"/>
    <col min="10" max="10" width="21.81640625" style="6" customWidth="1"/>
    <col min="11" max="11" width="9.1796875" style="6" customWidth="1"/>
    <col min="12" max="12" width="16.1796875" style="6" customWidth="1"/>
    <col min="13" max="13" width="17.453125" style="6" customWidth="1"/>
    <col min="14" max="14" width="19" style="6" customWidth="1"/>
    <col min="15" max="15" width="17.81640625" style="6" customWidth="1"/>
    <col min="16" max="16" width="17" style="6" customWidth="1"/>
    <col min="17" max="17" width="18.26953125" style="6" customWidth="1"/>
    <col min="18" max="18" width="20.7265625" style="6" customWidth="1"/>
    <col min="19" max="19" width="9.1796875" style="6" customWidth="1"/>
    <col min="20" max="20" width="24.453125" style="6" customWidth="1"/>
    <col min="21" max="21" width="17.81640625" style="6" customWidth="1"/>
    <col min="22" max="22" width="25.54296875" style="6" customWidth="1"/>
    <col min="23" max="23" width="23" style="6" customWidth="1"/>
    <col min="24" max="24" width="19" style="6" customWidth="1"/>
    <col min="25" max="25" width="17" style="6" customWidth="1"/>
    <col min="26" max="26" width="16.453125" style="6" customWidth="1"/>
    <col min="27" max="27" width="17.1796875" style="6" customWidth="1"/>
    <col min="28" max="28" width="22.7265625" style="6" customWidth="1"/>
    <col min="29" max="29" width="9.1796875" style="6" customWidth="1"/>
    <col min="30" max="30" width="19.26953125" style="6" customWidth="1"/>
    <col min="31" max="31" width="9.1796875" style="6" customWidth="1"/>
    <col min="32" max="32" width="20.1796875" style="6" customWidth="1"/>
    <col min="33" max="33" width="9.1796875" style="6" customWidth="1"/>
    <col min="34" max="34" width="14" style="6" customWidth="1"/>
    <col min="35" max="35" width="9.1796875" style="6" customWidth="1"/>
    <col min="36" max="36" width="28.90625" style="6" customWidth="1"/>
    <col min="37" max="16384" width="14.453125" style="6"/>
  </cols>
  <sheetData>
    <row r="1" spans="1:36" ht="27.75" customHeight="1">
      <c r="A1" s="918" t="s">
        <v>257</v>
      </c>
      <c r="B1" s="919"/>
      <c r="C1" s="919"/>
      <c r="D1" s="919"/>
      <c r="E1" s="919"/>
      <c r="F1" s="919"/>
      <c r="G1" s="919"/>
      <c r="H1" s="919"/>
      <c r="I1" s="919"/>
      <c r="J1" s="919"/>
      <c r="K1" s="919"/>
      <c r="L1" s="919"/>
      <c r="M1" s="919"/>
      <c r="N1" s="919"/>
      <c r="O1" s="919"/>
      <c r="P1" s="919"/>
      <c r="Q1" s="919"/>
      <c r="R1" s="919"/>
      <c r="S1" s="919"/>
      <c r="T1" s="919"/>
      <c r="U1" s="919"/>
      <c r="V1" s="919"/>
      <c r="W1" s="919"/>
      <c r="X1" s="919"/>
      <c r="Y1" s="919"/>
      <c r="Z1" s="919"/>
      <c r="AA1" s="919"/>
      <c r="AB1" s="919"/>
      <c r="AC1" s="919"/>
      <c r="AD1" s="919"/>
      <c r="AE1" s="919"/>
      <c r="AF1" s="919"/>
      <c r="AG1" s="919"/>
      <c r="AH1" s="919"/>
      <c r="AI1" s="919"/>
      <c r="AJ1" s="920"/>
    </row>
    <row r="2" spans="1:36" ht="175" customHeight="1" thickBot="1">
      <c r="A2" s="633"/>
      <c r="B2" s="1002"/>
      <c r="C2" s="10" t="s">
        <v>0</v>
      </c>
      <c r="D2" s="10" t="s">
        <v>1</v>
      </c>
      <c r="E2" s="10" t="s">
        <v>2</v>
      </c>
      <c r="F2" s="160" t="s">
        <v>4</v>
      </c>
      <c r="G2" s="10" t="s">
        <v>3</v>
      </c>
      <c r="H2" s="160" t="s">
        <v>365</v>
      </c>
      <c r="I2" s="10" t="s">
        <v>5</v>
      </c>
      <c r="J2" s="509" t="s">
        <v>6</v>
      </c>
      <c r="K2" s="10" t="s">
        <v>7</v>
      </c>
      <c r="L2" s="122" t="s">
        <v>8</v>
      </c>
      <c r="M2" s="10" t="s">
        <v>143</v>
      </c>
      <c r="N2" s="10" t="s">
        <v>10</v>
      </c>
      <c r="O2" s="10" t="s">
        <v>28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</row>
    <row r="3" spans="1:36" ht="18" thickBot="1">
      <c r="A3" s="23" t="s">
        <v>34</v>
      </c>
      <c r="B3" s="12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123"/>
    </row>
    <row r="4" spans="1:36" ht="14.25" customHeight="1" thickBot="1">
      <c r="A4" s="617" t="s">
        <v>258</v>
      </c>
      <c r="B4" s="919"/>
      <c r="C4" s="73"/>
      <c r="D4" s="145"/>
      <c r="E4" s="127"/>
      <c r="F4" s="145" t="s">
        <v>366</v>
      </c>
      <c r="G4" s="127"/>
      <c r="H4" s="1003">
        <f>SUM(H7:H8)</f>
        <v>1982273</v>
      </c>
      <c r="I4" s="1003">
        <f t="shared" ref="I4:J4" si="0">SUM(I7:I8)</f>
        <v>2335868</v>
      </c>
      <c r="J4" s="1005">
        <f t="shared" si="0"/>
        <v>2350.8000000000002</v>
      </c>
      <c r="K4" s="127"/>
      <c r="L4" s="145">
        <v>73720</v>
      </c>
      <c r="M4" s="145"/>
      <c r="N4" s="145">
        <v>11883360.6</v>
      </c>
      <c r="O4" s="145"/>
      <c r="P4" s="145"/>
      <c r="Q4" s="144">
        <v>4725685.13</v>
      </c>
      <c r="R4" s="145"/>
      <c r="S4" s="145"/>
      <c r="T4" s="145">
        <v>919295.19</v>
      </c>
      <c r="U4" s="145">
        <v>194205.61</v>
      </c>
      <c r="V4" s="145"/>
      <c r="W4" s="145"/>
      <c r="X4" s="145">
        <v>106026883</v>
      </c>
      <c r="Y4" s="145"/>
      <c r="Z4" s="145">
        <v>2595581.96</v>
      </c>
      <c r="AA4" s="145">
        <v>342045</v>
      </c>
      <c r="AB4" s="145">
        <v>400157.25</v>
      </c>
      <c r="AC4" s="145"/>
      <c r="AD4" s="145">
        <v>202501.21</v>
      </c>
      <c r="AE4" s="145"/>
      <c r="AF4" s="145">
        <v>429295696</v>
      </c>
      <c r="AG4" s="145"/>
      <c r="AH4" s="145"/>
      <c r="AI4" s="145"/>
      <c r="AJ4" s="424">
        <f>SUM(K4:AI4)</f>
        <v>556659130.95000005</v>
      </c>
    </row>
    <row r="5" spans="1:36" ht="15" customHeight="1" thickBot="1">
      <c r="A5" s="619" t="s">
        <v>186</v>
      </c>
      <c r="B5" s="914"/>
      <c r="C5" s="129"/>
      <c r="D5" s="277"/>
      <c r="E5" s="129"/>
      <c r="F5" s="145" t="s">
        <v>366</v>
      </c>
      <c r="G5" s="129"/>
      <c r="H5" s="1004"/>
      <c r="I5" s="1004"/>
      <c r="J5" s="1006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1:36" ht="18" thickBot="1">
      <c r="A6" s="23" t="s">
        <v>38</v>
      </c>
      <c r="B6" s="12"/>
      <c r="C6" s="13"/>
      <c r="D6" s="13"/>
      <c r="E6" s="13"/>
      <c r="F6" s="13"/>
      <c r="G6" s="13"/>
      <c r="H6" s="13"/>
      <c r="I6" s="13"/>
      <c r="J6" s="24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24"/>
    </row>
    <row r="7" spans="1:36" ht="20.5" thickBot="1">
      <c r="A7" s="142" t="s">
        <v>324</v>
      </c>
      <c r="B7" s="141" t="s">
        <v>259</v>
      </c>
      <c r="C7" s="620" t="s">
        <v>524</v>
      </c>
      <c r="D7" s="144"/>
      <c r="E7" s="285"/>
      <c r="F7" s="144" t="s">
        <v>366</v>
      </c>
      <c r="G7" s="37"/>
      <c r="H7" s="144">
        <v>1982273</v>
      </c>
      <c r="I7" s="144">
        <v>1401520.8</v>
      </c>
      <c r="J7" s="512">
        <v>1410.48</v>
      </c>
      <c r="K7" s="37"/>
      <c r="L7" s="144">
        <v>73720</v>
      </c>
      <c r="M7" s="145"/>
      <c r="N7" s="144">
        <v>11883360.6</v>
      </c>
      <c r="O7" s="144"/>
      <c r="P7" s="145"/>
      <c r="Q7" s="144">
        <v>4725685.13</v>
      </c>
      <c r="R7" s="144"/>
      <c r="S7" s="144"/>
      <c r="T7" s="145">
        <v>919295.19</v>
      </c>
      <c r="U7" s="145">
        <v>194205.61</v>
      </c>
      <c r="V7" s="145"/>
      <c r="W7" s="145"/>
      <c r="X7" s="145">
        <v>106026883</v>
      </c>
      <c r="Y7" s="145"/>
      <c r="Z7" s="145">
        <v>2595581.96</v>
      </c>
      <c r="AA7" s="145">
        <v>342045</v>
      </c>
      <c r="AB7" s="145">
        <v>400157.25</v>
      </c>
      <c r="AC7" s="144"/>
      <c r="AD7" s="144">
        <v>202501.21</v>
      </c>
      <c r="AE7" s="144"/>
      <c r="AF7" s="144">
        <v>429295696</v>
      </c>
      <c r="AG7" s="144"/>
      <c r="AH7" s="144"/>
      <c r="AI7" s="144"/>
      <c r="AJ7" s="424">
        <f>SUM(K7:AI7)</f>
        <v>556659130.95000005</v>
      </c>
    </row>
    <row r="8" spans="1:36" ht="18" thickBot="1">
      <c r="A8" s="142" t="s">
        <v>325</v>
      </c>
      <c r="B8" s="141" t="s">
        <v>259</v>
      </c>
      <c r="C8" s="1007"/>
      <c r="D8" s="144"/>
      <c r="E8" s="285"/>
      <c r="F8" s="144" t="s">
        <v>366</v>
      </c>
      <c r="G8" s="37"/>
      <c r="H8" s="144"/>
      <c r="I8" s="144">
        <v>934347.20000000007</v>
      </c>
      <c r="J8" s="512">
        <v>940.32000000000016</v>
      </c>
      <c r="K8" s="37"/>
      <c r="L8" s="37"/>
      <c r="M8" s="37"/>
      <c r="N8" s="37"/>
      <c r="O8" s="37"/>
      <c r="P8" s="37"/>
      <c r="Q8" s="14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9"/>
    </row>
    <row r="9" spans="1:36" ht="32.25" customHeight="1">
      <c r="A9" s="918" t="s">
        <v>478</v>
      </c>
      <c r="B9" s="919"/>
      <c r="C9" s="919"/>
      <c r="D9" s="919"/>
      <c r="E9" s="919"/>
      <c r="F9" s="919"/>
      <c r="G9" s="919"/>
      <c r="H9" s="919"/>
      <c r="I9" s="919"/>
      <c r="J9" s="919"/>
      <c r="K9" s="919"/>
      <c r="L9" s="919"/>
      <c r="M9" s="919"/>
      <c r="N9" s="919"/>
      <c r="O9" s="919"/>
      <c r="P9" s="919"/>
      <c r="Q9" s="919"/>
      <c r="R9" s="919"/>
      <c r="S9" s="919"/>
      <c r="T9" s="919"/>
      <c r="U9" s="919"/>
      <c r="V9" s="919"/>
      <c r="W9" s="919"/>
      <c r="X9" s="919"/>
      <c r="Y9" s="919"/>
      <c r="Z9" s="919"/>
      <c r="AA9" s="919"/>
      <c r="AB9" s="919"/>
      <c r="AC9" s="919"/>
      <c r="AD9" s="919"/>
      <c r="AE9" s="919"/>
      <c r="AF9" s="919"/>
      <c r="AG9" s="919"/>
      <c r="AH9" s="919"/>
      <c r="AI9" s="919"/>
      <c r="AJ9" s="920"/>
    </row>
    <row r="10" spans="1:36" ht="232" thickBot="1">
      <c r="A10" s="633"/>
      <c r="B10" s="1002"/>
      <c r="C10" s="10" t="s">
        <v>0</v>
      </c>
      <c r="D10" s="10" t="s">
        <v>1</v>
      </c>
      <c r="E10" s="10" t="s">
        <v>2</v>
      </c>
      <c r="F10" s="160" t="s">
        <v>4</v>
      </c>
      <c r="G10" s="10" t="s">
        <v>3</v>
      </c>
      <c r="H10" s="160" t="s">
        <v>365</v>
      </c>
      <c r="I10" s="10" t="s">
        <v>5</v>
      </c>
      <c r="J10" s="509" t="s">
        <v>6</v>
      </c>
      <c r="K10" s="10" t="s">
        <v>7</v>
      </c>
      <c r="L10" s="122" t="s">
        <v>8</v>
      </c>
      <c r="M10" s="10" t="s">
        <v>143</v>
      </c>
      <c r="N10" s="10" t="s">
        <v>10</v>
      </c>
      <c r="O10" s="10" t="s">
        <v>28</v>
      </c>
      <c r="P10" s="10" t="s">
        <v>12</v>
      </c>
      <c r="Q10" s="10" t="s">
        <v>13</v>
      </c>
      <c r="R10" s="10" t="s">
        <v>14</v>
      </c>
      <c r="S10" s="10" t="s">
        <v>15</v>
      </c>
      <c r="T10" s="10" t="s">
        <v>16</v>
      </c>
      <c r="U10" s="10" t="s">
        <v>17</v>
      </c>
      <c r="V10" s="10" t="s">
        <v>18</v>
      </c>
      <c r="W10" s="10" t="s">
        <v>19</v>
      </c>
      <c r="X10" s="10" t="s">
        <v>20</v>
      </c>
      <c r="Y10" s="10" t="s">
        <v>21</v>
      </c>
      <c r="Z10" s="10" t="s">
        <v>22</v>
      </c>
      <c r="AA10" s="10" t="s">
        <v>23</v>
      </c>
      <c r="AB10" s="10" t="s">
        <v>24</v>
      </c>
      <c r="AC10" s="10" t="s">
        <v>25</v>
      </c>
      <c r="AD10" s="10" t="s">
        <v>26</v>
      </c>
      <c r="AE10" s="10" t="s">
        <v>27</v>
      </c>
      <c r="AF10" s="10" t="s">
        <v>29</v>
      </c>
      <c r="AG10" s="10" t="s">
        <v>30</v>
      </c>
      <c r="AH10" s="10" t="s">
        <v>31</v>
      </c>
      <c r="AI10" s="10" t="s">
        <v>32</v>
      </c>
      <c r="AJ10" s="10" t="s">
        <v>33</v>
      </c>
    </row>
    <row r="11" spans="1:36" ht="18" thickBot="1">
      <c r="A11" s="23" t="s">
        <v>34</v>
      </c>
      <c r="B11" s="12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123"/>
    </row>
    <row r="12" spans="1:36" ht="20.5" thickBot="1">
      <c r="A12" s="617" t="s">
        <v>479</v>
      </c>
      <c r="B12" s="919"/>
      <c r="C12" s="38" t="s">
        <v>264</v>
      </c>
      <c r="D12" s="131"/>
      <c r="E12" s="131"/>
      <c r="F12" s="131"/>
      <c r="G12" s="131"/>
      <c r="H12" s="155">
        <v>2873770</v>
      </c>
      <c r="I12" s="155">
        <v>2823940</v>
      </c>
      <c r="J12" s="500">
        <v>2518.9320291673594</v>
      </c>
      <c r="K12" s="155"/>
      <c r="L12" s="155"/>
      <c r="M12" s="155"/>
      <c r="N12" s="155">
        <v>58329415.450000003</v>
      </c>
      <c r="O12" s="155">
        <v>0</v>
      </c>
      <c r="P12" s="155">
        <v>0</v>
      </c>
      <c r="Q12" s="155">
        <v>2111000</v>
      </c>
      <c r="R12" s="155">
        <v>0</v>
      </c>
      <c r="S12" s="155">
        <v>0</v>
      </c>
      <c r="T12" s="155">
        <v>250000</v>
      </c>
      <c r="U12" s="155">
        <v>9582422.3200000003</v>
      </c>
      <c r="V12" s="155">
        <v>0</v>
      </c>
      <c r="W12" s="155">
        <v>0</v>
      </c>
      <c r="X12" s="155">
        <v>906339.32</v>
      </c>
      <c r="Y12" s="155">
        <v>0</v>
      </c>
      <c r="Z12" s="155">
        <v>9582422.3200000003</v>
      </c>
      <c r="AA12" s="155">
        <v>1000000</v>
      </c>
      <c r="AB12" s="155">
        <v>0</v>
      </c>
      <c r="AC12" s="155"/>
      <c r="AD12" s="155">
        <v>0</v>
      </c>
      <c r="AE12" s="155">
        <v>0</v>
      </c>
      <c r="AF12" s="155">
        <v>0</v>
      </c>
      <c r="AG12" s="155">
        <v>0</v>
      </c>
      <c r="AH12" s="155"/>
      <c r="AI12" s="155"/>
      <c r="AJ12" s="424">
        <f>SUM(K12:AI12)</f>
        <v>81761599.409999996</v>
      </c>
    </row>
    <row r="13" spans="1:36" ht="18" thickBot="1">
      <c r="A13" s="23" t="s">
        <v>38</v>
      </c>
      <c r="B13" s="12"/>
      <c r="C13" s="13"/>
      <c r="D13" s="13"/>
      <c r="E13" s="13"/>
      <c r="F13" s="13"/>
      <c r="G13" s="13"/>
      <c r="H13" s="13"/>
      <c r="I13" s="13"/>
      <c r="J13" s="24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24"/>
    </row>
    <row r="14" spans="1:36" ht="20.5" thickBot="1">
      <c r="A14" s="36" t="s">
        <v>263</v>
      </c>
      <c r="B14" s="37" t="s">
        <v>480</v>
      </c>
      <c r="C14" s="38" t="s">
        <v>264</v>
      </c>
      <c r="D14" s="37"/>
      <c r="E14" s="285"/>
      <c r="F14" s="285"/>
      <c r="G14" s="37"/>
      <c r="H14" s="144">
        <v>2873770</v>
      </c>
      <c r="I14" s="144">
        <v>2823940</v>
      </c>
      <c r="J14" s="500">
        <v>2518.9320291673594</v>
      </c>
      <c r="K14" s="155"/>
      <c r="L14" s="155"/>
      <c r="M14" s="155"/>
      <c r="N14" s="155">
        <v>58329415.450000003</v>
      </c>
      <c r="O14" s="155">
        <v>0</v>
      </c>
      <c r="P14" s="155">
        <v>0</v>
      </c>
      <c r="Q14" s="155">
        <v>2111000</v>
      </c>
      <c r="R14" s="155">
        <v>0</v>
      </c>
      <c r="S14" s="155">
        <v>0</v>
      </c>
      <c r="T14" s="155">
        <v>250000</v>
      </c>
      <c r="U14" s="155">
        <v>9582422.3200000003</v>
      </c>
      <c r="V14" s="155">
        <v>0</v>
      </c>
      <c r="W14" s="155">
        <v>0</v>
      </c>
      <c r="X14" s="155">
        <v>906339.32</v>
      </c>
      <c r="Y14" s="155">
        <v>0</v>
      </c>
      <c r="Z14" s="155">
        <v>9582422.3200000003</v>
      </c>
      <c r="AA14" s="155">
        <v>1000000</v>
      </c>
      <c r="AB14" s="155">
        <v>0</v>
      </c>
      <c r="AC14" s="155"/>
      <c r="AD14" s="155">
        <v>0</v>
      </c>
      <c r="AE14" s="155">
        <v>0</v>
      </c>
      <c r="AF14" s="37">
        <v>0</v>
      </c>
      <c r="AG14" s="37">
        <v>0</v>
      </c>
      <c r="AH14" s="37"/>
      <c r="AI14" s="37"/>
      <c r="AJ14" s="424">
        <f>SUM(K14:AI14)</f>
        <v>81761599.409999996</v>
      </c>
    </row>
    <row r="15" spans="1:36" ht="14.5" thickBo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1:36" ht="26" customHeight="1">
      <c r="A16" s="918" t="s">
        <v>265</v>
      </c>
      <c r="B16" s="919"/>
      <c r="C16" s="919"/>
      <c r="D16" s="919"/>
      <c r="E16" s="919"/>
      <c r="F16" s="919"/>
      <c r="G16" s="919"/>
      <c r="H16" s="919"/>
      <c r="I16" s="919"/>
      <c r="J16" s="919"/>
      <c r="K16" s="919"/>
      <c r="L16" s="919"/>
      <c r="M16" s="919"/>
      <c r="N16" s="919"/>
      <c r="O16" s="919"/>
      <c r="P16" s="919"/>
      <c r="Q16" s="919"/>
      <c r="R16" s="919"/>
      <c r="S16" s="919"/>
      <c r="T16" s="919"/>
      <c r="U16" s="919"/>
      <c r="V16" s="919"/>
      <c r="W16" s="919"/>
      <c r="X16" s="919"/>
      <c r="Y16" s="919"/>
      <c r="Z16" s="919"/>
      <c r="AA16" s="919"/>
      <c r="AB16" s="919"/>
      <c r="AC16" s="919"/>
      <c r="AD16" s="919"/>
      <c r="AE16" s="919"/>
      <c r="AF16" s="919"/>
      <c r="AG16" s="919"/>
      <c r="AH16" s="919"/>
      <c r="AI16" s="919"/>
      <c r="AJ16" s="920"/>
    </row>
    <row r="17" spans="1:36" ht="243" customHeight="1" thickBot="1">
      <c r="A17" s="926"/>
      <c r="B17" s="927"/>
      <c r="C17" s="10" t="s">
        <v>0</v>
      </c>
      <c r="D17" s="10" t="s">
        <v>1</v>
      </c>
      <c r="E17" s="10" t="s">
        <v>2</v>
      </c>
      <c r="F17" s="160" t="s">
        <v>4</v>
      </c>
      <c r="G17" s="10" t="s">
        <v>3</v>
      </c>
      <c r="H17" s="160" t="s">
        <v>365</v>
      </c>
      <c r="I17" s="10" t="s">
        <v>5</v>
      </c>
      <c r="J17" s="509" t="s">
        <v>6</v>
      </c>
      <c r="K17" s="10" t="s">
        <v>7</v>
      </c>
      <c r="L17" s="122" t="s">
        <v>8</v>
      </c>
      <c r="M17" s="10" t="s">
        <v>143</v>
      </c>
      <c r="N17" s="10" t="s">
        <v>10</v>
      </c>
      <c r="O17" s="10" t="s">
        <v>28</v>
      </c>
      <c r="P17" s="10" t="s">
        <v>12</v>
      </c>
      <c r="Q17" s="10" t="s">
        <v>13</v>
      </c>
      <c r="R17" s="10" t="s">
        <v>14</v>
      </c>
      <c r="S17" s="10" t="s">
        <v>15</v>
      </c>
      <c r="T17" s="10" t="s">
        <v>16</v>
      </c>
      <c r="U17" s="10" t="s">
        <v>17</v>
      </c>
      <c r="V17" s="10" t="s">
        <v>18</v>
      </c>
      <c r="W17" s="10" t="s">
        <v>19</v>
      </c>
      <c r="X17" s="10" t="s">
        <v>20</v>
      </c>
      <c r="Y17" s="10" t="s">
        <v>21</v>
      </c>
      <c r="Z17" s="10" t="s">
        <v>22</v>
      </c>
      <c r="AA17" s="10" t="s">
        <v>23</v>
      </c>
      <c r="AB17" s="10" t="s">
        <v>24</v>
      </c>
      <c r="AC17" s="10" t="s">
        <v>25</v>
      </c>
      <c r="AD17" s="10" t="s">
        <v>26</v>
      </c>
      <c r="AE17" s="10" t="s">
        <v>27</v>
      </c>
      <c r="AF17" s="10" t="s">
        <v>29</v>
      </c>
      <c r="AG17" s="10" t="s">
        <v>30</v>
      </c>
      <c r="AH17" s="10" t="s">
        <v>31</v>
      </c>
      <c r="AI17" s="10" t="s">
        <v>32</v>
      </c>
      <c r="AJ17" s="10" t="s">
        <v>33</v>
      </c>
    </row>
    <row r="18" spans="1:36" ht="15.75" customHeight="1" thickBot="1">
      <c r="A18" s="649" t="s">
        <v>317</v>
      </c>
      <c r="B18" s="915"/>
      <c r="C18" s="924"/>
      <c r="D18" s="924"/>
      <c r="E18" s="924"/>
      <c r="F18" s="924"/>
      <c r="G18" s="924"/>
      <c r="H18" s="924"/>
      <c r="I18" s="924"/>
      <c r="J18" s="924"/>
      <c r="K18" s="924"/>
      <c r="L18" s="924"/>
      <c r="M18" s="924"/>
      <c r="N18" s="924"/>
      <c r="O18" s="924"/>
      <c r="P18" s="924"/>
      <c r="Q18" s="924"/>
      <c r="R18" s="924"/>
      <c r="S18" s="924"/>
      <c r="T18" s="924"/>
      <c r="U18" s="924"/>
      <c r="V18" s="924"/>
      <c r="W18" s="924"/>
      <c r="X18" s="924"/>
      <c r="Y18" s="924"/>
      <c r="Z18" s="924"/>
      <c r="AA18" s="924"/>
      <c r="AB18" s="924"/>
      <c r="AC18" s="924"/>
      <c r="AD18" s="924"/>
      <c r="AE18" s="924"/>
      <c r="AF18" s="924"/>
      <c r="AG18" s="924"/>
      <c r="AH18" s="924"/>
      <c r="AI18" s="924"/>
      <c r="AJ18" s="925"/>
    </row>
    <row r="19" spans="1:36" ht="38.25" customHeight="1" thickBot="1">
      <c r="A19" s="617" t="s">
        <v>266</v>
      </c>
      <c r="B19" s="919"/>
      <c r="C19" s="136" t="s">
        <v>269</v>
      </c>
      <c r="D19" s="137" t="s">
        <v>270</v>
      </c>
      <c r="E19" s="148" t="s">
        <v>328</v>
      </c>
      <c r="F19" s="146" t="s">
        <v>367</v>
      </c>
      <c r="G19" s="137">
        <v>226</v>
      </c>
      <c r="H19" s="146">
        <v>50380</v>
      </c>
      <c r="I19" s="146">
        <f>I21</f>
        <v>56221</v>
      </c>
      <c r="J19" s="513">
        <f>J21</f>
        <v>668.83299999999997</v>
      </c>
      <c r="K19" s="137"/>
      <c r="L19" s="146">
        <v>33150</v>
      </c>
      <c r="M19" s="137"/>
      <c r="N19" s="146">
        <v>615631.68000000005</v>
      </c>
      <c r="O19" s="137"/>
      <c r="P19" s="137"/>
      <c r="Q19" s="137"/>
      <c r="R19" s="137"/>
      <c r="S19" s="137"/>
      <c r="T19" s="137"/>
      <c r="U19" s="146">
        <v>433595</v>
      </c>
      <c r="V19" s="137"/>
      <c r="W19" s="137"/>
      <c r="X19" s="146">
        <v>25361.207517958901</v>
      </c>
      <c r="Y19" s="137"/>
      <c r="Z19" s="137">
        <v>68949.167156923504</v>
      </c>
      <c r="AA19" s="146">
        <v>90000000</v>
      </c>
      <c r="AB19" s="146">
        <v>4635.6442903145899</v>
      </c>
      <c r="AC19" s="137"/>
      <c r="AD19" s="137"/>
      <c r="AE19" s="137"/>
      <c r="AF19" s="146">
        <v>38287.352381099801</v>
      </c>
      <c r="AG19" s="137"/>
      <c r="AH19" s="137"/>
      <c r="AI19" s="137"/>
      <c r="AJ19" s="424">
        <f>SUM(K19:AI19)</f>
        <v>91219610.051346287</v>
      </c>
    </row>
    <row r="20" spans="1:36" ht="15.75" customHeight="1" thickBot="1">
      <c r="A20" s="649" t="s">
        <v>38</v>
      </c>
      <c r="B20" s="915"/>
      <c r="C20" s="916"/>
      <c r="D20" s="916"/>
      <c r="E20" s="916"/>
      <c r="F20" s="916"/>
      <c r="G20" s="916"/>
      <c r="H20" s="916"/>
      <c r="I20" s="916"/>
      <c r="J20" s="916"/>
      <c r="K20" s="916"/>
      <c r="L20" s="916"/>
      <c r="M20" s="916"/>
      <c r="N20" s="916"/>
      <c r="O20" s="916"/>
      <c r="P20" s="916"/>
      <c r="Q20" s="916"/>
      <c r="R20" s="916"/>
      <c r="S20" s="916"/>
      <c r="T20" s="916"/>
      <c r="U20" s="916"/>
      <c r="V20" s="916"/>
      <c r="W20" s="916"/>
      <c r="X20" s="916"/>
      <c r="Y20" s="916"/>
      <c r="Z20" s="916"/>
      <c r="AA20" s="916"/>
      <c r="AB20" s="916"/>
      <c r="AC20" s="916"/>
      <c r="AD20" s="916"/>
      <c r="AE20" s="916"/>
      <c r="AF20" s="916"/>
      <c r="AG20" s="916"/>
      <c r="AH20" s="916"/>
      <c r="AI20" s="916"/>
      <c r="AJ20" s="917"/>
    </row>
    <row r="21" spans="1:36" ht="35.25" customHeight="1" thickBot="1">
      <c r="A21" s="36" t="s">
        <v>267</v>
      </c>
      <c r="B21" s="37" t="s">
        <v>268</v>
      </c>
      <c r="C21" s="37" t="s">
        <v>269</v>
      </c>
      <c r="D21" s="37" t="s">
        <v>270</v>
      </c>
      <c r="E21" s="17" t="s">
        <v>326</v>
      </c>
      <c r="F21" s="165" t="s">
        <v>367</v>
      </c>
      <c r="G21" s="37">
        <v>226</v>
      </c>
      <c r="H21" s="147">
        <v>50380</v>
      </c>
      <c r="I21" s="147">
        <f>'[1]3.1_Recon_Fis_Prod_NUPRC+Coy'!$F$25</f>
        <v>56221</v>
      </c>
      <c r="J21" s="278">
        <f>'[1]Recon_Gas Production '!$F$34</f>
        <v>668.83299999999997</v>
      </c>
      <c r="K21" s="16"/>
      <c r="L21" s="147">
        <v>33150</v>
      </c>
      <c r="M21" s="16"/>
      <c r="N21" s="146">
        <v>615631.68000000005</v>
      </c>
      <c r="O21" s="16"/>
      <c r="P21" s="16"/>
      <c r="Q21" s="16"/>
      <c r="R21" s="16"/>
      <c r="S21" s="16"/>
      <c r="T21" s="16"/>
      <c r="U21" s="147">
        <v>433595</v>
      </c>
      <c r="V21" s="16"/>
      <c r="W21" s="16"/>
      <c r="X21" s="147">
        <v>25361.207517958901</v>
      </c>
      <c r="Y21" s="16"/>
      <c r="Z21" s="16">
        <v>68949.167156923504</v>
      </c>
      <c r="AA21" s="147">
        <v>90000000</v>
      </c>
      <c r="AB21" s="147">
        <v>4635.6442903145899</v>
      </c>
      <c r="AC21" s="16"/>
      <c r="AD21" s="16"/>
      <c r="AE21" s="16"/>
      <c r="AF21" s="147">
        <v>38287.352381099801</v>
      </c>
      <c r="AG21" s="16"/>
      <c r="AH21" s="16"/>
      <c r="AI21" s="16"/>
      <c r="AJ21" s="424">
        <f>SUM(K21:AI21)</f>
        <v>91219610.051346287</v>
      </c>
    </row>
    <row r="22" spans="1:36" ht="15.75" customHeight="1" thickBot="1">
      <c r="A22" s="16"/>
      <c r="B22" s="16"/>
      <c r="C22" s="16"/>
      <c r="D22" s="16"/>
      <c r="E22" s="16" t="s">
        <v>327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ht="42" customHeight="1">
      <c r="A23" s="918" t="s">
        <v>271</v>
      </c>
      <c r="B23" s="919"/>
      <c r="C23" s="919"/>
      <c r="D23" s="919"/>
      <c r="E23" s="919"/>
      <c r="F23" s="919"/>
      <c r="G23" s="919"/>
      <c r="H23" s="919"/>
      <c r="I23" s="919"/>
      <c r="J23" s="919"/>
      <c r="K23" s="919"/>
      <c r="L23" s="919"/>
      <c r="M23" s="919"/>
      <c r="N23" s="919"/>
      <c r="O23" s="919"/>
      <c r="P23" s="919"/>
      <c r="Q23" s="919"/>
      <c r="R23" s="919"/>
      <c r="S23" s="919"/>
      <c r="T23" s="919"/>
      <c r="U23" s="919"/>
      <c r="V23" s="919"/>
      <c r="W23" s="919"/>
      <c r="X23" s="919"/>
      <c r="Y23" s="919"/>
      <c r="Z23" s="919"/>
      <c r="AA23" s="919"/>
      <c r="AB23" s="919"/>
      <c r="AC23" s="919"/>
      <c r="AD23" s="919"/>
      <c r="AE23" s="919"/>
      <c r="AF23" s="919"/>
      <c r="AG23" s="919"/>
      <c r="AH23" s="919"/>
      <c r="AI23" s="919"/>
      <c r="AJ23" s="920"/>
    </row>
    <row r="24" spans="1:36" ht="247.5" customHeight="1" thickBot="1">
      <c r="A24" s="926"/>
      <c r="B24" s="927"/>
      <c r="C24" s="10" t="s">
        <v>0</v>
      </c>
      <c r="D24" s="10" t="s">
        <v>1</v>
      </c>
      <c r="E24" s="10" t="s">
        <v>2</v>
      </c>
      <c r="F24" s="160" t="s">
        <v>4</v>
      </c>
      <c r="G24" s="10" t="s">
        <v>3</v>
      </c>
      <c r="H24" s="160" t="s">
        <v>365</v>
      </c>
      <c r="I24" s="10" t="s">
        <v>5</v>
      </c>
      <c r="J24" s="509" t="s">
        <v>6</v>
      </c>
      <c r="K24" s="10" t="s">
        <v>7</v>
      </c>
      <c r="L24" s="122" t="s">
        <v>8</v>
      </c>
      <c r="M24" s="10" t="s">
        <v>143</v>
      </c>
      <c r="N24" s="10" t="s">
        <v>10</v>
      </c>
      <c r="O24" s="10" t="s">
        <v>28</v>
      </c>
      <c r="P24" s="10" t="s">
        <v>12</v>
      </c>
      <c r="Q24" s="10" t="s">
        <v>13</v>
      </c>
      <c r="R24" s="10" t="s">
        <v>14</v>
      </c>
      <c r="S24" s="10" t="s">
        <v>15</v>
      </c>
      <c r="T24" s="10" t="s">
        <v>16</v>
      </c>
      <c r="U24" s="10" t="s">
        <v>17</v>
      </c>
      <c r="V24" s="10" t="s">
        <v>18</v>
      </c>
      <c r="W24" s="10" t="s">
        <v>19</v>
      </c>
      <c r="X24" s="10" t="s">
        <v>20</v>
      </c>
      <c r="Y24" s="10" t="s">
        <v>21</v>
      </c>
      <c r="Z24" s="10" t="s">
        <v>22</v>
      </c>
      <c r="AA24" s="10" t="s">
        <v>23</v>
      </c>
      <c r="AB24" s="10" t="s">
        <v>24</v>
      </c>
      <c r="AC24" s="10" t="s">
        <v>25</v>
      </c>
      <c r="AD24" s="10" t="s">
        <v>26</v>
      </c>
      <c r="AE24" s="10" t="s">
        <v>27</v>
      </c>
      <c r="AF24" s="10" t="s">
        <v>29</v>
      </c>
      <c r="AG24" s="10" t="s">
        <v>30</v>
      </c>
      <c r="AH24" s="10" t="s">
        <v>31</v>
      </c>
      <c r="AI24" s="10" t="s">
        <v>32</v>
      </c>
      <c r="AJ24" s="10" t="s">
        <v>33</v>
      </c>
    </row>
    <row r="25" spans="1:36" ht="15.75" customHeight="1" thickBot="1">
      <c r="A25" s="649" t="s">
        <v>317</v>
      </c>
      <c r="B25" s="915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924"/>
      <c r="Y25" s="924"/>
      <c r="Z25" s="924"/>
      <c r="AA25" s="924"/>
      <c r="AB25" s="924"/>
      <c r="AC25" s="924"/>
      <c r="AD25" s="924"/>
      <c r="AE25" s="924"/>
      <c r="AF25" s="924"/>
      <c r="AG25" s="924"/>
      <c r="AH25" s="924"/>
      <c r="AI25" s="924"/>
      <c r="AJ25" s="925"/>
    </row>
    <row r="26" spans="1:36" ht="15.75" customHeight="1" thickBot="1">
      <c r="A26" s="617" t="s">
        <v>272</v>
      </c>
      <c r="B26" s="919"/>
      <c r="C26" s="127"/>
      <c r="D26" s="128"/>
      <c r="E26" s="128"/>
      <c r="F26" s="286" t="s">
        <v>368</v>
      </c>
      <c r="G26" s="128">
        <v>298</v>
      </c>
      <c r="H26" s="971">
        <f>SUM(H29:H30)</f>
        <v>709696</v>
      </c>
      <c r="I26" s="971">
        <f t="shared" ref="I26:J26" si="1">SUM(I29:I30)</f>
        <v>730586</v>
      </c>
      <c r="J26" s="973">
        <f t="shared" si="1"/>
        <v>193.452</v>
      </c>
      <c r="K26" s="128"/>
      <c r="L26" s="128"/>
      <c r="M26" s="128"/>
      <c r="N26" s="149">
        <v>11531489.800000001</v>
      </c>
      <c r="O26" s="128"/>
      <c r="P26" s="128"/>
      <c r="Q26" s="149">
        <v>3241631.43</v>
      </c>
      <c r="R26" s="128"/>
      <c r="S26" s="128"/>
      <c r="T26" s="128"/>
      <c r="U26" s="128"/>
      <c r="V26" s="128"/>
      <c r="W26" s="128"/>
      <c r="X26" s="149">
        <v>624665.70933118602</v>
      </c>
      <c r="Y26" s="149">
        <v>9104.4127910577208</v>
      </c>
      <c r="Z26" s="128"/>
      <c r="AA26" s="149">
        <v>1773601</v>
      </c>
      <c r="AB26" s="149">
        <v>1049396.7742234301</v>
      </c>
      <c r="AC26" s="128"/>
      <c r="AD26" s="128"/>
      <c r="AE26" s="128"/>
      <c r="AF26" s="149">
        <v>35523.880511518502</v>
      </c>
      <c r="AG26" s="128"/>
      <c r="AH26" s="128"/>
      <c r="AI26" s="128"/>
      <c r="AJ26" s="424">
        <f>SUM(K26:AI26)</f>
        <v>18265413.006857198</v>
      </c>
    </row>
    <row r="27" spans="1:36" ht="15.75" customHeight="1" thickBot="1">
      <c r="A27" s="617" t="s">
        <v>273</v>
      </c>
      <c r="B27" s="919"/>
      <c r="C27" s="129"/>
      <c r="D27" s="129"/>
      <c r="E27" s="129"/>
      <c r="F27" s="287" t="s">
        <v>368</v>
      </c>
      <c r="G27" s="129"/>
      <c r="H27" s="972"/>
      <c r="I27" s="972"/>
      <c r="J27" s="974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</row>
    <row r="28" spans="1:36" ht="15.75" customHeight="1" thickBot="1">
      <c r="A28" s="649" t="s">
        <v>38</v>
      </c>
      <c r="B28" s="915"/>
      <c r="C28" s="916"/>
      <c r="D28" s="916"/>
      <c r="E28" s="916"/>
      <c r="F28" s="916"/>
      <c r="G28" s="916"/>
      <c r="H28" s="916"/>
      <c r="I28" s="916"/>
      <c r="J28" s="916"/>
      <c r="K28" s="916"/>
      <c r="L28" s="916"/>
      <c r="M28" s="916"/>
      <c r="N28" s="916"/>
      <c r="O28" s="916"/>
      <c r="P28" s="916"/>
      <c r="Q28" s="916"/>
      <c r="R28" s="916"/>
      <c r="S28" s="916"/>
      <c r="T28" s="916"/>
      <c r="U28" s="916"/>
      <c r="V28" s="916"/>
      <c r="W28" s="916"/>
      <c r="X28" s="916"/>
      <c r="Y28" s="916"/>
      <c r="Z28" s="916"/>
      <c r="AA28" s="916"/>
      <c r="AB28" s="916"/>
      <c r="AC28" s="916"/>
      <c r="AD28" s="916"/>
      <c r="AE28" s="916"/>
      <c r="AF28" s="916"/>
      <c r="AG28" s="916"/>
      <c r="AH28" s="916"/>
      <c r="AI28" s="916"/>
      <c r="AJ28" s="917"/>
    </row>
    <row r="29" spans="1:36" ht="33" customHeight="1">
      <c r="A29" s="36" t="s">
        <v>329</v>
      </c>
      <c r="B29" s="37" t="s">
        <v>274</v>
      </c>
      <c r="C29" s="37"/>
      <c r="D29" s="37"/>
      <c r="E29" s="17" t="s">
        <v>331</v>
      </c>
      <c r="F29" s="164" t="s">
        <v>368</v>
      </c>
      <c r="G29" s="37">
        <v>298</v>
      </c>
      <c r="H29" s="147">
        <v>425817.59999999998</v>
      </c>
      <c r="I29" s="147">
        <f>0.6*'[1]3.1_Recon_Fis_Prod_NUPRC+Coy'!$F$44</f>
        <v>438351.6</v>
      </c>
      <c r="J29" s="278">
        <f>0.6*'[1]Recon_Gas Production '!$F$58</f>
        <v>116.07119999999999</v>
      </c>
      <c r="K29" s="16"/>
      <c r="L29" s="16"/>
      <c r="M29" s="16"/>
      <c r="N29" s="149">
        <v>11531489.800000001</v>
      </c>
      <c r="O29" s="128"/>
      <c r="P29" s="128"/>
      <c r="Q29" s="149">
        <v>3241631.43</v>
      </c>
      <c r="R29" s="16"/>
      <c r="S29" s="16"/>
      <c r="T29" s="16"/>
      <c r="U29" s="16"/>
      <c r="V29" s="16"/>
      <c r="W29" s="16"/>
      <c r="X29" s="149">
        <v>624665.70933118602</v>
      </c>
      <c r="Y29" s="149">
        <v>9104.4127910577208</v>
      </c>
      <c r="Z29" s="128"/>
      <c r="AA29" s="149">
        <v>1773601</v>
      </c>
      <c r="AB29" s="149">
        <v>1049396.7742234301</v>
      </c>
      <c r="AC29" s="128"/>
      <c r="AD29" s="128"/>
      <c r="AE29" s="128"/>
      <c r="AF29" s="149">
        <v>35523.880511518502</v>
      </c>
      <c r="AG29" s="16"/>
      <c r="AH29" s="16"/>
      <c r="AI29" s="16"/>
      <c r="AJ29" s="424">
        <f>SUM(K29:AI29)</f>
        <v>18265413.006857198</v>
      </c>
    </row>
    <row r="30" spans="1:36" ht="15.75" customHeight="1" thickBot="1">
      <c r="A30" s="16" t="s">
        <v>330</v>
      </c>
      <c r="B30" s="461" t="s">
        <v>274</v>
      </c>
      <c r="C30" s="16"/>
      <c r="D30" s="16"/>
      <c r="E30" s="16"/>
      <c r="F30" s="278" t="s">
        <v>368</v>
      </c>
      <c r="G30" s="16"/>
      <c r="H30" s="147">
        <v>283878.40000000002</v>
      </c>
      <c r="I30" s="16">
        <f>0.4*'[1]3.1_Recon_Fis_Prod_NUPRC+Coy'!$F$44</f>
        <v>292234.40000000002</v>
      </c>
      <c r="J30" s="278">
        <f>0.4*'[1]Recon_Gas Production '!$F$58</f>
        <v>77.380800000000008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ht="32.25" customHeight="1">
      <c r="A31" s="918" t="s">
        <v>502</v>
      </c>
      <c r="B31" s="919"/>
      <c r="C31" s="919"/>
      <c r="D31" s="919"/>
      <c r="E31" s="919"/>
      <c r="F31" s="919"/>
      <c r="G31" s="919"/>
      <c r="H31" s="919"/>
      <c r="I31" s="919"/>
      <c r="J31" s="919"/>
      <c r="K31" s="919"/>
      <c r="L31" s="919"/>
      <c r="M31" s="919"/>
      <c r="N31" s="919"/>
      <c r="O31" s="919"/>
      <c r="P31" s="919"/>
      <c r="Q31" s="919"/>
      <c r="R31" s="919"/>
      <c r="S31" s="919"/>
      <c r="T31" s="919"/>
      <c r="U31" s="919"/>
      <c r="V31" s="919"/>
      <c r="W31" s="919"/>
      <c r="X31" s="919"/>
      <c r="Y31" s="919"/>
      <c r="Z31" s="919"/>
      <c r="AA31" s="919"/>
      <c r="AB31" s="919"/>
      <c r="AC31" s="919"/>
      <c r="AD31" s="919"/>
      <c r="AE31" s="919"/>
      <c r="AF31" s="919"/>
      <c r="AG31" s="919"/>
      <c r="AH31" s="919"/>
      <c r="AI31" s="919"/>
      <c r="AJ31" s="920"/>
    </row>
    <row r="32" spans="1:36" ht="255.75" customHeight="1" thickBot="1">
      <c r="A32" s="926"/>
      <c r="B32" s="927"/>
      <c r="C32" s="10" t="s">
        <v>0</v>
      </c>
      <c r="D32" s="10" t="s">
        <v>1</v>
      </c>
      <c r="E32" s="10" t="s">
        <v>2</v>
      </c>
      <c r="F32" s="160" t="s">
        <v>4</v>
      </c>
      <c r="G32" s="10" t="s">
        <v>3</v>
      </c>
      <c r="H32" s="160" t="s">
        <v>365</v>
      </c>
      <c r="I32" s="10" t="s">
        <v>5</v>
      </c>
      <c r="J32" s="509" t="s">
        <v>6</v>
      </c>
      <c r="K32" s="10" t="s">
        <v>7</v>
      </c>
      <c r="L32" s="122" t="s">
        <v>8</v>
      </c>
      <c r="M32" s="10" t="s">
        <v>143</v>
      </c>
      <c r="N32" s="10" t="s">
        <v>10</v>
      </c>
      <c r="O32" s="10" t="s">
        <v>28</v>
      </c>
      <c r="P32" s="10" t="s">
        <v>12</v>
      </c>
      <c r="Q32" s="10" t="s">
        <v>13</v>
      </c>
      <c r="R32" s="10" t="s">
        <v>14</v>
      </c>
      <c r="S32" s="10" t="s">
        <v>15</v>
      </c>
      <c r="T32" s="10" t="s">
        <v>16</v>
      </c>
      <c r="U32" s="10" t="s">
        <v>17</v>
      </c>
      <c r="V32" s="10" t="s">
        <v>18</v>
      </c>
      <c r="W32" s="10" t="s">
        <v>19</v>
      </c>
      <c r="X32" s="10" t="s">
        <v>20</v>
      </c>
      <c r="Y32" s="10" t="s">
        <v>21</v>
      </c>
      <c r="Z32" s="10" t="s">
        <v>22</v>
      </c>
      <c r="AA32" s="10" t="s">
        <v>23</v>
      </c>
      <c r="AB32" s="10" t="s">
        <v>24</v>
      </c>
      <c r="AC32" s="10" t="s">
        <v>25</v>
      </c>
      <c r="AD32" s="10" t="s">
        <v>26</v>
      </c>
      <c r="AE32" s="10" t="s">
        <v>27</v>
      </c>
      <c r="AF32" s="10" t="s">
        <v>29</v>
      </c>
      <c r="AG32" s="10" t="s">
        <v>30</v>
      </c>
      <c r="AH32" s="10" t="s">
        <v>31</v>
      </c>
      <c r="AI32" s="10" t="s">
        <v>32</v>
      </c>
      <c r="AJ32" s="10" t="s">
        <v>33</v>
      </c>
    </row>
    <row r="33" spans="1:36" ht="15.75" customHeight="1" thickBot="1">
      <c r="A33" s="649" t="s">
        <v>317</v>
      </c>
      <c r="B33" s="915"/>
      <c r="C33" s="924"/>
      <c r="D33" s="924"/>
      <c r="E33" s="924"/>
      <c r="F33" s="924"/>
      <c r="G33" s="924"/>
      <c r="H33" s="924"/>
      <c r="I33" s="924"/>
      <c r="J33" s="924"/>
      <c r="K33" s="924"/>
      <c r="L33" s="924"/>
      <c r="M33" s="924"/>
      <c r="N33" s="924"/>
      <c r="O33" s="924"/>
      <c r="P33" s="924"/>
      <c r="Q33" s="924"/>
      <c r="R33" s="924"/>
      <c r="S33" s="924"/>
      <c r="T33" s="924"/>
      <c r="U33" s="924"/>
      <c r="V33" s="924"/>
      <c r="W33" s="924"/>
      <c r="X33" s="924"/>
      <c r="Y33" s="924"/>
      <c r="Z33" s="924"/>
      <c r="AA33" s="924"/>
      <c r="AB33" s="924"/>
      <c r="AC33" s="924"/>
      <c r="AD33" s="924"/>
      <c r="AE33" s="924"/>
      <c r="AF33" s="924"/>
      <c r="AG33" s="924"/>
      <c r="AH33" s="924"/>
      <c r="AI33" s="924"/>
      <c r="AJ33" s="925"/>
    </row>
    <row r="34" spans="1:36" ht="15.75" customHeight="1" thickBot="1">
      <c r="A34" s="617" t="s">
        <v>490</v>
      </c>
      <c r="B34" s="919"/>
      <c r="C34" s="138"/>
      <c r="D34" s="128"/>
      <c r="E34" s="128"/>
      <c r="F34" s="149" t="s">
        <v>369</v>
      </c>
      <c r="G34" s="128"/>
      <c r="H34" s="971">
        <f>SUM(H37:H38)</f>
        <v>4096082</v>
      </c>
      <c r="I34" s="971">
        <f t="shared" ref="I34:J34" si="2">SUM(I37:I38)</f>
        <v>8437796</v>
      </c>
      <c r="J34" s="973">
        <f t="shared" si="2"/>
        <v>3956.7318905873108</v>
      </c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</row>
    <row r="35" spans="1:36" ht="15.75" customHeight="1" thickBot="1">
      <c r="A35" s="617" t="s">
        <v>275</v>
      </c>
      <c r="B35" s="919"/>
      <c r="C35" s="139"/>
      <c r="D35" s="129"/>
      <c r="E35" s="129"/>
      <c r="F35" s="150" t="s">
        <v>369</v>
      </c>
      <c r="G35" s="129"/>
      <c r="H35" s="1015"/>
      <c r="I35" s="1015"/>
      <c r="J35" s="1016"/>
      <c r="K35" s="129"/>
      <c r="L35" s="129"/>
      <c r="M35" s="129"/>
      <c r="N35" s="150">
        <v>56451562.710000001</v>
      </c>
      <c r="O35" s="129"/>
      <c r="P35" s="129"/>
      <c r="Q35" s="129"/>
      <c r="R35" s="129"/>
      <c r="S35" s="129"/>
      <c r="T35" s="129"/>
      <c r="U35" s="150">
        <v>9599237.8000000007</v>
      </c>
      <c r="V35" s="129"/>
      <c r="W35" s="129"/>
      <c r="X35" s="150">
        <v>6781649.2099294001</v>
      </c>
      <c r="Y35" s="150">
        <v>62351503.75</v>
      </c>
      <c r="Z35" s="150">
        <v>9724248.1535372809</v>
      </c>
      <c r="AA35" s="129"/>
      <c r="AB35" s="129"/>
      <c r="AC35" s="129"/>
      <c r="AD35" s="150">
        <v>238996069.53</v>
      </c>
      <c r="AE35" s="129"/>
      <c r="AF35" s="150">
        <v>597587553.20000005</v>
      </c>
      <c r="AG35" s="129"/>
      <c r="AH35" s="129"/>
      <c r="AI35" s="129"/>
      <c r="AJ35" s="424">
        <f>SUM(K35:AI35)</f>
        <v>981491824.35346675</v>
      </c>
    </row>
    <row r="36" spans="1:36" ht="15.75" customHeight="1" thickBot="1">
      <c r="A36" s="649" t="s">
        <v>38</v>
      </c>
      <c r="B36" s="915"/>
      <c r="C36" s="916"/>
      <c r="D36" s="916"/>
      <c r="E36" s="916"/>
      <c r="F36" s="916"/>
      <c r="G36" s="916"/>
      <c r="H36" s="916"/>
      <c r="I36" s="916"/>
      <c r="J36" s="916"/>
      <c r="K36" s="916"/>
      <c r="L36" s="916"/>
      <c r="M36" s="916"/>
      <c r="N36" s="916"/>
      <c r="O36" s="916"/>
      <c r="P36" s="916"/>
      <c r="Q36" s="916"/>
      <c r="R36" s="916"/>
      <c r="S36" s="916"/>
      <c r="T36" s="916"/>
      <c r="U36" s="916"/>
      <c r="V36" s="916"/>
      <c r="W36" s="916"/>
      <c r="X36" s="916"/>
      <c r="Y36" s="916"/>
      <c r="Z36" s="916"/>
      <c r="AA36" s="916"/>
      <c r="AB36" s="916"/>
      <c r="AC36" s="916"/>
      <c r="AD36" s="916"/>
      <c r="AE36" s="916"/>
      <c r="AF36" s="916"/>
      <c r="AG36" s="916"/>
      <c r="AH36" s="916"/>
      <c r="AI36" s="916"/>
      <c r="AJ36" s="917"/>
    </row>
    <row r="37" spans="1:36" ht="15.75" customHeight="1" thickBot="1">
      <c r="A37" s="36" t="s">
        <v>333</v>
      </c>
      <c r="B37" s="37" t="s">
        <v>276</v>
      </c>
      <c r="C37" s="37"/>
      <c r="D37" s="37"/>
      <c r="E37" s="16"/>
      <c r="F37" s="165"/>
      <c r="G37" s="37">
        <v>497</v>
      </c>
      <c r="H37" s="16"/>
      <c r="I37" s="165">
        <f>0.55*'[1]3.1_Recon_Fis_Prod_NUPRC+Coy'!$F$55</f>
        <v>4640787.8000000007</v>
      </c>
      <c r="J37" s="505">
        <f>0.55*'[1]Recon_Gas Production '!$F$70</f>
        <v>2176.2025398230212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424">
        <f>SUM(K37:AI37)</f>
        <v>0</v>
      </c>
    </row>
    <row r="38" spans="1:36" ht="15.75" customHeight="1" thickBot="1">
      <c r="A38" s="16" t="s">
        <v>332</v>
      </c>
      <c r="B38" s="36" t="s">
        <v>276</v>
      </c>
      <c r="C38" s="16"/>
      <c r="D38" s="16"/>
      <c r="E38" s="16"/>
      <c r="F38" s="147"/>
      <c r="G38" s="16"/>
      <c r="H38" s="147">
        <v>4096082</v>
      </c>
      <c r="I38" s="147">
        <f>0.45*'[1]3.1_Recon_Fis_Prod_NUPRC+Coy'!$F$55</f>
        <v>3797008.2</v>
      </c>
      <c r="J38" s="505">
        <f>0.45*'[1]Recon_Gas Production '!$F$70</f>
        <v>1780.5293507642898</v>
      </c>
      <c r="K38" s="16"/>
      <c r="L38" s="16"/>
      <c r="M38" s="16"/>
      <c r="N38" s="150">
        <v>56451562.710000001</v>
      </c>
      <c r="O38" s="16"/>
      <c r="P38" s="16"/>
      <c r="Q38" s="16"/>
      <c r="R38" s="16"/>
      <c r="S38" s="16"/>
      <c r="T38" s="16"/>
      <c r="U38" s="150">
        <v>9599237.8000000007</v>
      </c>
      <c r="V38" s="129"/>
      <c r="W38" s="129"/>
      <c r="X38" s="150">
        <v>6781649.2099294001</v>
      </c>
      <c r="Y38" s="150">
        <v>62351503.75</v>
      </c>
      <c r="Z38" s="150">
        <v>9724248.1535372809</v>
      </c>
      <c r="AA38" s="129"/>
      <c r="AB38" s="16"/>
      <c r="AC38" s="16"/>
      <c r="AD38" s="150">
        <v>238996069.53</v>
      </c>
      <c r="AE38" s="129"/>
      <c r="AF38" s="150">
        <v>597587553.20000005</v>
      </c>
      <c r="AG38" s="16"/>
      <c r="AH38" s="16"/>
      <c r="AI38" s="16"/>
      <c r="AJ38" s="424">
        <f>SUM(K38:AI38)</f>
        <v>981491824.35346675</v>
      </c>
    </row>
    <row r="39" spans="1:36" ht="39" customHeight="1">
      <c r="A39" s="918" t="s">
        <v>500</v>
      </c>
      <c r="B39" s="919"/>
      <c r="C39" s="919"/>
      <c r="D39" s="919"/>
      <c r="E39" s="919"/>
      <c r="F39" s="919"/>
      <c r="G39" s="919"/>
      <c r="H39" s="919"/>
      <c r="I39" s="919"/>
      <c r="J39" s="919"/>
      <c r="K39" s="919"/>
      <c r="L39" s="919"/>
      <c r="M39" s="919"/>
      <c r="N39" s="919"/>
      <c r="O39" s="919"/>
      <c r="P39" s="919"/>
      <c r="Q39" s="919"/>
      <c r="R39" s="919"/>
      <c r="S39" s="919"/>
      <c r="T39" s="919"/>
      <c r="U39" s="919"/>
      <c r="V39" s="919"/>
      <c r="W39" s="919"/>
      <c r="X39" s="919"/>
      <c r="Y39" s="919"/>
      <c r="Z39" s="919"/>
      <c r="AA39" s="919"/>
      <c r="AB39" s="919"/>
      <c r="AC39" s="919"/>
      <c r="AD39" s="919"/>
      <c r="AE39" s="919"/>
      <c r="AF39" s="919"/>
      <c r="AG39" s="919"/>
      <c r="AH39" s="919"/>
      <c r="AI39" s="919"/>
      <c r="AJ39" s="920"/>
    </row>
    <row r="40" spans="1:36" ht="237" customHeight="1" thickBot="1">
      <c r="A40" s="926"/>
      <c r="B40" s="927"/>
      <c r="C40" s="10" t="s">
        <v>0</v>
      </c>
      <c r="D40" s="10" t="s">
        <v>1</v>
      </c>
      <c r="E40" s="10" t="s">
        <v>2</v>
      </c>
      <c r="F40" s="160" t="s">
        <v>4</v>
      </c>
      <c r="G40" s="10" t="s">
        <v>3</v>
      </c>
      <c r="H40" s="160" t="s">
        <v>365</v>
      </c>
      <c r="I40" s="10" t="s">
        <v>5</v>
      </c>
      <c r="J40" s="509" t="s">
        <v>6</v>
      </c>
      <c r="K40" s="10" t="s">
        <v>7</v>
      </c>
      <c r="L40" s="122" t="s">
        <v>8</v>
      </c>
      <c r="M40" s="10" t="s">
        <v>143</v>
      </c>
      <c r="N40" s="10" t="s">
        <v>10</v>
      </c>
      <c r="O40" s="10" t="s">
        <v>28</v>
      </c>
      <c r="P40" s="10" t="s">
        <v>12</v>
      </c>
      <c r="Q40" s="10" t="s">
        <v>13</v>
      </c>
      <c r="R40" s="10" t="s">
        <v>14</v>
      </c>
      <c r="S40" s="10" t="s">
        <v>15</v>
      </c>
      <c r="T40" s="10" t="s">
        <v>16</v>
      </c>
      <c r="U40" s="10" t="s">
        <v>17</v>
      </c>
      <c r="V40" s="10" t="s">
        <v>18</v>
      </c>
      <c r="W40" s="10" t="s">
        <v>19</v>
      </c>
      <c r="X40" s="10" t="s">
        <v>20</v>
      </c>
      <c r="Y40" s="10" t="s">
        <v>21</v>
      </c>
      <c r="Z40" s="10" t="s">
        <v>22</v>
      </c>
      <c r="AA40" s="10" t="s">
        <v>23</v>
      </c>
      <c r="AB40" s="10" t="s">
        <v>24</v>
      </c>
      <c r="AC40" s="10" t="s">
        <v>25</v>
      </c>
      <c r="AD40" s="10" t="s">
        <v>26</v>
      </c>
      <c r="AE40" s="10" t="s">
        <v>27</v>
      </c>
      <c r="AF40" s="10" t="s">
        <v>29</v>
      </c>
      <c r="AG40" s="10" t="s">
        <v>30</v>
      </c>
      <c r="AH40" s="10" t="s">
        <v>31</v>
      </c>
      <c r="AI40" s="10" t="s">
        <v>32</v>
      </c>
      <c r="AJ40" s="10" t="s">
        <v>33</v>
      </c>
    </row>
    <row r="41" spans="1:36" ht="23.5" customHeight="1" thickBot="1">
      <c r="A41" s="649" t="s">
        <v>317</v>
      </c>
      <c r="B41" s="915"/>
      <c r="C41" s="924"/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4"/>
      <c r="O41" s="924"/>
      <c r="P41" s="924"/>
      <c r="Q41" s="924"/>
      <c r="R41" s="924"/>
      <c r="S41" s="924"/>
      <c r="T41" s="924"/>
      <c r="U41" s="924"/>
      <c r="V41" s="924"/>
      <c r="W41" s="924"/>
      <c r="X41" s="924"/>
      <c r="Y41" s="924"/>
      <c r="Z41" s="924"/>
      <c r="AA41" s="924"/>
      <c r="AB41" s="924"/>
      <c r="AC41" s="924"/>
      <c r="AD41" s="924"/>
      <c r="AE41" s="924"/>
      <c r="AF41" s="924"/>
      <c r="AG41" s="924"/>
      <c r="AH41" s="924"/>
      <c r="AI41" s="924"/>
      <c r="AJ41" s="925"/>
    </row>
    <row r="42" spans="1:36" ht="15.75" customHeight="1" thickBot="1">
      <c r="A42" s="617" t="s">
        <v>490</v>
      </c>
      <c r="B42" s="919"/>
      <c r="C42" s="125"/>
      <c r="D42" s="126"/>
      <c r="E42" s="126"/>
      <c r="F42" s="126"/>
      <c r="G42" s="126"/>
      <c r="H42" s="998">
        <f>SUM(H45:H50)</f>
        <v>1881852.3</v>
      </c>
      <c r="I42" s="998">
        <f t="shared" ref="I42:J42" si="3">SUM(I45:I50)</f>
        <v>5768107.6000000006</v>
      </c>
      <c r="J42" s="1000">
        <f t="shared" si="3"/>
        <v>4616.9153999999999</v>
      </c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</row>
    <row r="43" spans="1:36" ht="15.75" customHeight="1" thickBot="1">
      <c r="A43" s="617" t="s">
        <v>277</v>
      </c>
      <c r="B43" s="919"/>
      <c r="C43" s="126"/>
      <c r="D43" s="126"/>
      <c r="E43" s="126"/>
      <c r="F43" s="151"/>
      <c r="G43" s="126"/>
      <c r="H43" s="999"/>
      <c r="I43" s="999"/>
      <c r="J43" s="1001"/>
      <c r="K43" s="126"/>
      <c r="L43" s="126"/>
      <c r="M43" s="126"/>
      <c r="N43" s="151">
        <v>39426061.5</v>
      </c>
      <c r="O43" s="126"/>
      <c r="P43" s="126"/>
      <c r="Q43" s="126"/>
      <c r="R43" s="151">
        <v>4909</v>
      </c>
      <c r="S43" s="126"/>
      <c r="T43" s="151">
        <v>70061.52</v>
      </c>
      <c r="U43" s="126"/>
      <c r="V43" s="126"/>
      <c r="W43" s="126"/>
      <c r="X43" s="151">
        <v>8207.8840364131793</v>
      </c>
      <c r="Y43" s="151">
        <v>3277.1423550904101</v>
      </c>
      <c r="Z43" s="151">
        <v>39564.928352737203</v>
      </c>
      <c r="AA43" s="126"/>
      <c r="AB43" s="126"/>
      <c r="AC43" s="126"/>
      <c r="AD43" s="126"/>
      <c r="AE43" s="126"/>
      <c r="AF43" s="126"/>
      <c r="AG43" s="126"/>
      <c r="AH43" s="126"/>
      <c r="AI43" s="126"/>
      <c r="AJ43" s="424">
        <f>SUM(K43:AI43)</f>
        <v>39552081.974744245</v>
      </c>
    </row>
    <row r="44" spans="1:36" ht="15.75" customHeight="1" thickBot="1">
      <c r="A44" s="649" t="s">
        <v>38</v>
      </c>
      <c r="B44" s="924"/>
      <c r="C44" s="916"/>
      <c r="D44" s="916"/>
      <c r="E44" s="916"/>
      <c r="F44" s="916"/>
      <c r="G44" s="916"/>
      <c r="H44" s="916"/>
      <c r="I44" s="916"/>
      <c r="J44" s="916"/>
      <c r="K44" s="916"/>
      <c r="L44" s="916"/>
      <c r="M44" s="916"/>
      <c r="N44" s="916"/>
      <c r="O44" s="916"/>
      <c r="P44" s="916"/>
      <c r="Q44" s="916"/>
      <c r="R44" s="916"/>
      <c r="S44" s="916"/>
      <c r="T44" s="916"/>
      <c r="U44" s="916"/>
      <c r="V44" s="916"/>
      <c r="W44" s="916"/>
      <c r="X44" s="916"/>
      <c r="Y44" s="916"/>
      <c r="Z44" s="916"/>
      <c r="AA44" s="916"/>
      <c r="AB44" s="916"/>
      <c r="AC44" s="916"/>
      <c r="AD44" s="916"/>
      <c r="AE44" s="916"/>
      <c r="AF44" s="916"/>
      <c r="AG44" s="916"/>
      <c r="AH44" s="916"/>
      <c r="AI44" s="916"/>
      <c r="AJ44" s="917"/>
    </row>
    <row r="45" spans="1:36" ht="15.75" customHeight="1">
      <c r="A45" s="1011" t="s">
        <v>333</v>
      </c>
      <c r="B45" s="601" t="s">
        <v>278</v>
      </c>
      <c r="C45" s="181"/>
      <c r="D45" s="37"/>
      <c r="E45" s="16"/>
      <c r="F45" s="16" t="s">
        <v>427</v>
      </c>
      <c r="G45" s="37"/>
      <c r="H45" s="147"/>
      <c r="I45" s="147">
        <f>0.55*'[1]3.1_Recon_Fis_Prod_NUPRC+Coy'!$F$51</f>
        <v>359997</v>
      </c>
      <c r="J45" s="1025">
        <f>0.55*'[1]Recon_Gas Production '!$F$68</f>
        <v>2539.3034700000003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</row>
    <row r="46" spans="1:36" ht="15.75" customHeight="1">
      <c r="A46" s="901"/>
      <c r="B46" s="602"/>
      <c r="C46" s="177"/>
      <c r="D46" s="166"/>
      <c r="E46" s="16"/>
      <c r="F46" s="16" t="s">
        <v>428</v>
      </c>
      <c r="G46" s="166"/>
      <c r="H46" s="16"/>
      <c r="I46" s="147">
        <f>0.55*'[1]3.1_Recon_Fis_Prod_NUPRC+Coy'!$F$52</f>
        <v>2351230.2000000002</v>
      </c>
      <c r="J46" s="1013"/>
      <c r="K46" s="16"/>
      <c r="L46" s="16"/>
      <c r="M46" s="16"/>
      <c r="N46" s="134"/>
      <c r="O46" s="134"/>
      <c r="P46" s="134"/>
      <c r="Q46" s="134"/>
      <c r="R46" s="134"/>
      <c r="S46" s="134"/>
      <c r="T46" s="134"/>
      <c r="U46" s="16"/>
      <c r="V46" s="16"/>
      <c r="W46" s="16"/>
      <c r="X46" s="134"/>
      <c r="Y46" s="134"/>
      <c r="Z46" s="134"/>
      <c r="AA46" s="16"/>
      <c r="AB46" s="16"/>
      <c r="AC46" s="16"/>
      <c r="AD46" s="16"/>
      <c r="AE46" s="16"/>
      <c r="AF46" s="16"/>
      <c r="AG46" s="16"/>
      <c r="AH46" s="16"/>
      <c r="AI46" s="16"/>
      <c r="AJ46" s="16"/>
    </row>
    <row r="47" spans="1:36" ht="15.75" customHeight="1">
      <c r="A47" s="902"/>
      <c r="B47" s="602"/>
      <c r="C47" s="177"/>
      <c r="D47" s="166"/>
      <c r="E47" s="16"/>
      <c r="F47" s="16" t="s">
        <v>369</v>
      </c>
      <c r="G47" s="166"/>
      <c r="H47" s="16"/>
      <c r="I47" s="147">
        <f>0.55*'[1]3.1_Recon_Fis_Prod_NUPRC+Coy'!$F$56</f>
        <v>461231.98000000004</v>
      </c>
      <c r="J47" s="1024"/>
      <c r="K47" s="16"/>
      <c r="L47" s="16"/>
      <c r="M47" s="16"/>
      <c r="N47" s="134"/>
      <c r="O47" s="134"/>
      <c r="P47" s="134"/>
      <c r="Q47" s="134"/>
      <c r="R47" s="134"/>
      <c r="S47" s="134"/>
      <c r="T47" s="134"/>
      <c r="U47" s="16"/>
      <c r="V47" s="16"/>
      <c r="W47" s="16"/>
      <c r="X47" s="134"/>
      <c r="Y47" s="134"/>
      <c r="Z47" s="134"/>
      <c r="AA47" s="16"/>
      <c r="AB47" s="16"/>
      <c r="AC47" s="16"/>
      <c r="AD47" s="16"/>
      <c r="AE47" s="16"/>
      <c r="AF47" s="16"/>
      <c r="AG47" s="16"/>
      <c r="AH47" s="16"/>
      <c r="AI47" s="16"/>
      <c r="AJ47" s="16"/>
    </row>
    <row r="48" spans="1:36" ht="15.75" customHeight="1">
      <c r="A48" s="1008" t="s">
        <v>334</v>
      </c>
      <c r="B48" s="602"/>
      <c r="C48" s="177"/>
      <c r="D48" s="166"/>
      <c r="E48" s="16"/>
      <c r="F48" s="16" t="s">
        <v>427</v>
      </c>
      <c r="G48" s="166"/>
      <c r="H48" s="16"/>
      <c r="I48" s="147">
        <f>0.45*'[1]3.1_Recon_Fis_Prod_NUPRC+Coy'!$F$51</f>
        <v>294543</v>
      </c>
      <c r="J48" s="1012">
        <f>0.45*'[1]Recon_Gas Production '!$F$68</f>
        <v>2077.61193</v>
      </c>
      <c r="K48" s="16"/>
      <c r="L48" s="16"/>
      <c r="M48" s="16"/>
      <c r="N48" s="134"/>
      <c r="O48" s="134"/>
      <c r="P48" s="134"/>
      <c r="Q48" s="134"/>
      <c r="R48" s="134"/>
      <c r="S48" s="134"/>
      <c r="T48" s="134"/>
      <c r="U48" s="16"/>
      <c r="V48" s="16"/>
      <c r="W48" s="16"/>
      <c r="X48" s="134"/>
      <c r="Y48" s="134"/>
      <c r="Z48" s="134"/>
      <c r="AA48" s="16"/>
      <c r="AB48" s="16"/>
      <c r="AC48" s="16"/>
      <c r="AD48" s="16"/>
      <c r="AE48" s="16"/>
      <c r="AF48" s="16"/>
      <c r="AG48" s="16"/>
      <c r="AH48" s="16"/>
      <c r="AI48" s="16"/>
      <c r="AJ48" s="424">
        <f>SUM(K48:AI48)</f>
        <v>0</v>
      </c>
    </row>
    <row r="49" spans="1:36" ht="15.75" customHeight="1">
      <c r="A49" s="1009"/>
      <c r="B49" s="602"/>
      <c r="C49" s="177"/>
      <c r="D49" s="166"/>
      <c r="E49" s="16"/>
      <c r="F49" s="16" t="s">
        <v>428</v>
      </c>
      <c r="G49" s="166"/>
      <c r="H49" s="147">
        <v>1881852.3</v>
      </c>
      <c r="I49" s="147">
        <f>0.45*'[1]3.1_Recon_Fis_Prod_NUPRC+Coy'!$F$52</f>
        <v>1923733.8</v>
      </c>
      <c r="J49" s="1013"/>
      <c r="K49" s="16"/>
      <c r="L49" s="16"/>
      <c r="M49" s="16"/>
      <c r="N49" s="134"/>
      <c r="O49" s="134"/>
      <c r="P49" s="134"/>
      <c r="Q49" s="134"/>
      <c r="R49" s="134"/>
      <c r="S49" s="134"/>
      <c r="T49" s="134"/>
      <c r="U49" s="16"/>
      <c r="V49" s="16"/>
      <c r="W49" s="16"/>
      <c r="X49" s="134"/>
      <c r="Y49" s="134"/>
      <c r="Z49" s="134"/>
      <c r="AA49" s="16"/>
      <c r="AB49" s="16"/>
      <c r="AC49" s="16"/>
      <c r="AD49" s="16"/>
      <c r="AE49" s="16"/>
      <c r="AF49" s="16"/>
      <c r="AG49" s="16"/>
      <c r="AH49" s="16"/>
      <c r="AI49" s="16"/>
      <c r="AJ49" s="424">
        <f>SUM(K49:AI49)</f>
        <v>0</v>
      </c>
    </row>
    <row r="50" spans="1:36" ht="15.75" customHeight="1" thickBot="1">
      <c r="A50" s="1010"/>
      <c r="B50" s="603"/>
      <c r="C50" s="140"/>
      <c r="D50" s="16"/>
      <c r="E50" s="16"/>
      <c r="F50" s="16" t="s">
        <v>369</v>
      </c>
      <c r="G50" s="16"/>
      <c r="H50" s="16"/>
      <c r="I50" s="147">
        <f>0.45*'[1]3.1_Recon_Fis_Prod_NUPRC+Coy'!$F$56</f>
        <v>377371.62</v>
      </c>
      <c r="J50" s="1014"/>
      <c r="K50" s="16"/>
      <c r="L50" s="16"/>
      <c r="M50" s="16"/>
      <c r="N50" s="151">
        <v>39426061.5</v>
      </c>
      <c r="O50" s="126"/>
      <c r="P50" s="126"/>
      <c r="Q50" s="126"/>
      <c r="R50" s="151">
        <v>4909</v>
      </c>
      <c r="S50" s="126"/>
      <c r="T50" s="151">
        <v>70061.52</v>
      </c>
      <c r="U50" s="16"/>
      <c r="V50" s="16"/>
      <c r="W50" s="16"/>
      <c r="X50" s="151">
        <v>8207.8840364131793</v>
      </c>
      <c r="Y50" s="151">
        <v>3277.1423550904101</v>
      </c>
      <c r="Z50" s="151">
        <v>39564.928352737203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424">
        <f>SUM(K50:AI50)</f>
        <v>39552081.974744245</v>
      </c>
    </row>
    <row r="51" spans="1:36" ht="32.25" customHeight="1">
      <c r="A51" s="918" t="s">
        <v>525</v>
      </c>
      <c r="B51" s="919"/>
      <c r="C51" s="919"/>
      <c r="D51" s="919"/>
      <c r="E51" s="919"/>
      <c r="F51" s="919"/>
      <c r="G51" s="919"/>
      <c r="H51" s="919"/>
      <c r="I51" s="919"/>
      <c r="J51" s="919"/>
      <c r="K51" s="919"/>
      <c r="L51" s="919"/>
      <c r="M51" s="919"/>
      <c r="N51" s="919"/>
      <c r="O51" s="919"/>
      <c r="P51" s="919"/>
      <c r="Q51" s="919"/>
      <c r="R51" s="919"/>
      <c r="S51" s="919"/>
      <c r="T51" s="919"/>
      <c r="U51" s="919"/>
      <c r="V51" s="919"/>
      <c r="W51" s="919"/>
      <c r="X51" s="919"/>
      <c r="Y51" s="919"/>
      <c r="Z51" s="919"/>
      <c r="AA51" s="919"/>
      <c r="AB51" s="919"/>
      <c r="AC51" s="919"/>
      <c r="AD51" s="919"/>
      <c r="AE51" s="919"/>
      <c r="AF51" s="919"/>
      <c r="AG51" s="919"/>
      <c r="AH51" s="919"/>
      <c r="AI51" s="919"/>
      <c r="AJ51" s="920"/>
    </row>
    <row r="52" spans="1:36" ht="237.75" customHeight="1" thickBot="1">
      <c r="A52" s="926"/>
      <c r="B52" s="927"/>
      <c r="C52" s="10" t="s">
        <v>0</v>
      </c>
      <c r="D52" s="10" t="s">
        <v>1</v>
      </c>
      <c r="E52" s="10" t="s">
        <v>2</v>
      </c>
      <c r="F52" s="160" t="s">
        <v>4</v>
      </c>
      <c r="G52" s="10" t="s">
        <v>3</v>
      </c>
      <c r="H52" s="160" t="s">
        <v>365</v>
      </c>
      <c r="I52" s="10" t="s">
        <v>5</v>
      </c>
      <c r="J52" s="509" t="s">
        <v>6</v>
      </c>
      <c r="K52" s="10" t="s">
        <v>7</v>
      </c>
      <c r="L52" s="122" t="s">
        <v>8</v>
      </c>
      <c r="M52" s="10" t="s">
        <v>143</v>
      </c>
      <c r="N52" s="10" t="s">
        <v>10</v>
      </c>
      <c r="O52" s="10" t="s">
        <v>28</v>
      </c>
      <c r="P52" s="10" t="s">
        <v>12</v>
      </c>
      <c r="Q52" s="10" t="s">
        <v>13</v>
      </c>
      <c r="R52" s="10" t="s">
        <v>14</v>
      </c>
      <c r="S52" s="10" t="s">
        <v>15</v>
      </c>
      <c r="T52" s="10" t="s">
        <v>16</v>
      </c>
      <c r="U52" s="10" t="s">
        <v>17</v>
      </c>
      <c r="V52" s="10" t="s">
        <v>18</v>
      </c>
      <c r="W52" s="10" t="s">
        <v>19</v>
      </c>
      <c r="X52" s="10" t="s">
        <v>20</v>
      </c>
      <c r="Y52" s="10" t="s">
        <v>21</v>
      </c>
      <c r="Z52" s="10" t="s">
        <v>22</v>
      </c>
      <c r="AA52" s="10" t="s">
        <v>23</v>
      </c>
      <c r="AB52" s="10" t="s">
        <v>24</v>
      </c>
      <c r="AC52" s="10" t="s">
        <v>25</v>
      </c>
      <c r="AD52" s="10" t="s">
        <v>26</v>
      </c>
      <c r="AE52" s="10" t="s">
        <v>27</v>
      </c>
      <c r="AF52" s="10" t="s">
        <v>29</v>
      </c>
      <c r="AG52" s="10" t="s">
        <v>30</v>
      </c>
      <c r="AH52" s="10" t="s">
        <v>31</v>
      </c>
      <c r="AI52" s="10" t="s">
        <v>32</v>
      </c>
      <c r="AJ52" s="10" t="s">
        <v>33</v>
      </c>
    </row>
    <row r="53" spans="1:36" ht="15.75" customHeight="1" thickBot="1">
      <c r="A53" s="649" t="s">
        <v>317</v>
      </c>
      <c r="B53" s="915"/>
      <c r="C53" s="924"/>
      <c r="D53" s="924"/>
      <c r="E53" s="924"/>
      <c r="F53" s="924"/>
      <c r="G53" s="924"/>
      <c r="H53" s="924"/>
      <c r="I53" s="924"/>
      <c r="J53" s="924"/>
      <c r="K53" s="924"/>
      <c r="L53" s="924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  <c r="Z53" s="924"/>
      <c r="AA53" s="924"/>
      <c r="AB53" s="924"/>
      <c r="AC53" s="924"/>
      <c r="AD53" s="924"/>
      <c r="AE53" s="924"/>
      <c r="AF53" s="924"/>
      <c r="AG53" s="924"/>
      <c r="AH53" s="924"/>
      <c r="AI53" s="924"/>
      <c r="AJ53" s="925"/>
    </row>
    <row r="54" spans="1:36" ht="15.75" customHeight="1" thickBot="1">
      <c r="A54" s="617" t="s">
        <v>490</v>
      </c>
      <c r="B54" s="919"/>
      <c r="C54" s="37" t="s">
        <v>285</v>
      </c>
      <c r="D54" s="37" t="s">
        <v>198</v>
      </c>
      <c r="E54" s="16"/>
      <c r="F54" s="161"/>
      <c r="G54" s="37">
        <v>481</v>
      </c>
      <c r="H54" s="1026">
        <f>SUM(H57:H58)</f>
        <v>1110000</v>
      </c>
      <c r="I54" s="1026">
        <f t="shared" ref="I54:J54" si="4">SUM(I57:I58)</f>
        <v>2136325</v>
      </c>
      <c r="J54" s="1028">
        <f t="shared" si="4"/>
        <v>3928.2128070856388</v>
      </c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</row>
    <row r="55" spans="1:36" ht="15.75" customHeight="1" thickBot="1">
      <c r="A55" s="617" t="s">
        <v>283</v>
      </c>
      <c r="B55" s="919"/>
      <c r="C55" s="37" t="s">
        <v>285</v>
      </c>
      <c r="D55" s="37" t="s">
        <v>198</v>
      </c>
      <c r="E55" s="16"/>
      <c r="F55" s="161"/>
      <c r="G55" s="37">
        <v>481</v>
      </c>
      <c r="H55" s="1027"/>
      <c r="I55" s="1027"/>
      <c r="J55" s="1029"/>
      <c r="K55" s="129"/>
      <c r="L55" s="129"/>
      <c r="M55" s="129"/>
      <c r="N55" s="150">
        <v>14058790</v>
      </c>
      <c r="O55" s="129"/>
      <c r="P55" s="129"/>
      <c r="Q55" s="129"/>
      <c r="R55" s="150">
        <v>98429</v>
      </c>
      <c r="S55" s="129"/>
      <c r="T55" s="150">
        <v>15194</v>
      </c>
      <c r="U55" s="150">
        <v>6472003</v>
      </c>
      <c r="V55" s="129"/>
      <c r="W55" s="129"/>
      <c r="X55" s="150">
        <v>116333.72287589801</v>
      </c>
      <c r="Y55" s="129"/>
      <c r="Z55" s="150">
        <v>138898.867042358</v>
      </c>
      <c r="AA55" s="129"/>
      <c r="AB55" s="129"/>
      <c r="AC55" s="129"/>
      <c r="AD55" s="129"/>
      <c r="AE55" s="129"/>
      <c r="AF55" s="129"/>
      <c r="AG55" s="129"/>
      <c r="AH55" s="129"/>
      <c r="AI55" s="129"/>
      <c r="AJ55" s="424">
        <f>SUM(K55:AI55)</f>
        <v>20899648.589918256</v>
      </c>
    </row>
    <row r="56" spans="1:36" ht="15.75" customHeight="1" thickBot="1">
      <c r="A56" s="649" t="s">
        <v>38</v>
      </c>
      <c r="B56" s="915"/>
      <c r="C56" s="916"/>
      <c r="D56" s="916"/>
      <c r="E56" s="916"/>
      <c r="F56" s="916"/>
      <c r="G56" s="916"/>
      <c r="H56" s="916"/>
      <c r="I56" s="916"/>
      <c r="J56" s="916"/>
      <c r="K56" s="916"/>
      <c r="L56" s="916"/>
      <c r="M56" s="916"/>
      <c r="N56" s="916"/>
      <c r="O56" s="916"/>
      <c r="P56" s="916"/>
      <c r="Q56" s="916"/>
      <c r="R56" s="916"/>
      <c r="S56" s="916"/>
      <c r="T56" s="916"/>
      <c r="U56" s="916"/>
      <c r="V56" s="916"/>
      <c r="W56" s="916"/>
      <c r="X56" s="916"/>
      <c r="Y56" s="916"/>
      <c r="Z56" s="916"/>
      <c r="AA56" s="916"/>
      <c r="AB56" s="916"/>
      <c r="AC56" s="916"/>
      <c r="AD56" s="916"/>
      <c r="AE56" s="916"/>
      <c r="AF56" s="916"/>
      <c r="AG56" s="916"/>
      <c r="AH56" s="916"/>
      <c r="AI56" s="916"/>
      <c r="AJ56" s="917"/>
    </row>
    <row r="57" spans="1:36" ht="15.75" customHeight="1">
      <c r="A57" s="36" t="s">
        <v>335</v>
      </c>
      <c r="B57" s="37" t="s">
        <v>284</v>
      </c>
      <c r="C57" s="37" t="s">
        <v>285</v>
      </c>
      <c r="D57" s="37" t="s">
        <v>198</v>
      </c>
      <c r="E57" s="16"/>
      <c r="F57" s="161"/>
      <c r="G57" s="37">
        <v>481</v>
      </c>
      <c r="H57" s="16"/>
      <c r="I57" s="147">
        <f>0.55*'[1]3.1_Recon_Fis_Prod_NUPRC+Coy'!$F$60</f>
        <v>1174978.75</v>
      </c>
      <c r="J57" s="505">
        <f>0.55*'[1]Recon_Gas Production '!$F$69</f>
        <v>2160.5170438971013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</row>
    <row r="58" spans="1:36" ht="25.5" customHeight="1" thickBot="1">
      <c r="A58" s="16" t="s">
        <v>336</v>
      </c>
      <c r="B58" s="461" t="s">
        <v>284</v>
      </c>
      <c r="C58" s="16"/>
      <c r="D58" s="16"/>
      <c r="E58" s="16"/>
      <c r="F58" s="278"/>
      <c r="G58" s="16"/>
      <c r="H58" s="278">
        <f>'[1]2.1_Recon_Crude Lifting'!$H$44</f>
        <v>1110000</v>
      </c>
      <c r="I58" s="16">
        <f>0.45*'[1]3.1_Recon_Fis_Prod_NUPRC+Coy'!$F$60</f>
        <v>961346.25</v>
      </c>
      <c r="J58" s="505">
        <f>0.45*'[1]Recon_Gas Production '!$F$69</f>
        <v>1767.6957631885373</v>
      </c>
      <c r="K58" s="16"/>
      <c r="L58" s="16"/>
      <c r="M58" s="16"/>
      <c r="N58" s="150">
        <v>14058790</v>
      </c>
      <c r="O58" s="129"/>
      <c r="P58" s="129"/>
      <c r="Q58" s="129"/>
      <c r="R58" s="150">
        <v>98429</v>
      </c>
      <c r="S58" s="16"/>
      <c r="T58" s="150">
        <v>15194</v>
      </c>
      <c r="U58" s="150">
        <v>6472003</v>
      </c>
      <c r="V58" s="16"/>
      <c r="W58" s="16"/>
      <c r="X58" s="150">
        <v>116333.72287589801</v>
      </c>
      <c r="Y58" s="129"/>
      <c r="Z58" s="150">
        <v>138898.867042358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424">
        <f>SUM(K58:AI58)</f>
        <v>20899648.589918256</v>
      </c>
    </row>
    <row r="59" spans="1:36" ht="39" customHeight="1">
      <c r="A59" s="918" t="s">
        <v>501</v>
      </c>
      <c r="B59" s="919"/>
      <c r="C59" s="919"/>
      <c r="D59" s="919"/>
      <c r="E59" s="919"/>
      <c r="F59" s="919"/>
      <c r="G59" s="919"/>
      <c r="H59" s="919"/>
      <c r="I59" s="919"/>
      <c r="J59" s="919"/>
      <c r="K59" s="919"/>
      <c r="L59" s="919"/>
      <c r="M59" s="919"/>
      <c r="N59" s="919"/>
      <c r="O59" s="919"/>
      <c r="P59" s="919"/>
      <c r="Q59" s="919"/>
      <c r="R59" s="919"/>
      <c r="S59" s="919"/>
      <c r="T59" s="919"/>
      <c r="U59" s="919"/>
      <c r="V59" s="919"/>
      <c r="W59" s="919"/>
      <c r="X59" s="919"/>
      <c r="Y59" s="919"/>
      <c r="Z59" s="919"/>
      <c r="AA59" s="919"/>
      <c r="AB59" s="919"/>
      <c r="AC59" s="919"/>
      <c r="AD59" s="919"/>
      <c r="AE59" s="919"/>
      <c r="AF59" s="919"/>
      <c r="AG59" s="919"/>
      <c r="AH59" s="919"/>
      <c r="AI59" s="919"/>
      <c r="AJ59" s="920"/>
    </row>
    <row r="60" spans="1:36" ht="237" customHeight="1" thickBot="1">
      <c r="A60" s="926"/>
      <c r="B60" s="927"/>
      <c r="C60" s="10" t="s">
        <v>0</v>
      </c>
      <c r="D60" s="10" t="s">
        <v>1</v>
      </c>
      <c r="E60" s="10" t="s">
        <v>2</v>
      </c>
      <c r="F60" s="160" t="s">
        <v>4</v>
      </c>
      <c r="G60" s="10" t="s">
        <v>3</v>
      </c>
      <c r="H60" s="160" t="s">
        <v>365</v>
      </c>
      <c r="I60" s="10" t="s">
        <v>5</v>
      </c>
      <c r="J60" s="509" t="s">
        <v>6</v>
      </c>
      <c r="K60" s="10" t="s">
        <v>7</v>
      </c>
      <c r="L60" s="122" t="s">
        <v>8</v>
      </c>
      <c r="M60" s="10" t="s">
        <v>143</v>
      </c>
      <c r="N60" s="10" t="s">
        <v>10</v>
      </c>
      <c r="O60" s="10" t="s">
        <v>28</v>
      </c>
      <c r="P60" s="10" t="s">
        <v>12</v>
      </c>
      <c r="Q60" s="10" t="s">
        <v>13</v>
      </c>
      <c r="R60" s="10" t="s">
        <v>14</v>
      </c>
      <c r="S60" s="10" t="s">
        <v>15</v>
      </c>
      <c r="T60" s="10" t="s">
        <v>16</v>
      </c>
      <c r="U60" s="10" t="s">
        <v>17</v>
      </c>
      <c r="V60" s="10" t="s">
        <v>18</v>
      </c>
      <c r="W60" s="10" t="s">
        <v>19</v>
      </c>
      <c r="X60" s="10" t="s">
        <v>20</v>
      </c>
      <c r="Y60" s="10" t="s">
        <v>21</v>
      </c>
      <c r="Z60" s="10" t="s">
        <v>22</v>
      </c>
      <c r="AA60" s="10" t="s">
        <v>23</v>
      </c>
      <c r="AB60" s="10" t="s">
        <v>24</v>
      </c>
      <c r="AC60" s="10" t="s">
        <v>25</v>
      </c>
      <c r="AD60" s="10" t="s">
        <v>26</v>
      </c>
      <c r="AE60" s="10" t="s">
        <v>27</v>
      </c>
      <c r="AF60" s="10" t="s">
        <v>29</v>
      </c>
      <c r="AG60" s="10" t="s">
        <v>30</v>
      </c>
      <c r="AH60" s="10" t="s">
        <v>31</v>
      </c>
      <c r="AI60" s="10" t="s">
        <v>32</v>
      </c>
      <c r="AJ60" s="10" t="s">
        <v>33</v>
      </c>
    </row>
    <row r="61" spans="1:36" ht="15.75" customHeight="1" thickBot="1">
      <c r="A61" s="649" t="s">
        <v>317</v>
      </c>
      <c r="B61" s="915"/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4"/>
      <c r="O61" s="924"/>
      <c r="P61" s="924"/>
      <c r="Q61" s="924"/>
      <c r="R61" s="924"/>
      <c r="S61" s="924"/>
      <c r="T61" s="924"/>
      <c r="U61" s="924"/>
      <c r="V61" s="924"/>
      <c r="W61" s="924"/>
      <c r="X61" s="924"/>
      <c r="Y61" s="924"/>
      <c r="Z61" s="924"/>
      <c r="AA61" s="924"/>
      <c r="AB61" s="924"/>
      <c r="AC61" s="924"/>
      <c r="AD61" s="924"/>
      <c r="AE61" s="924"/>
      <c r="AF61" s="924"/>
      <c r="AG61" s="924"/>
      <c r="AH61" s="924"/>
      <c r="AI61" s="924"/>
      <c r="AJ61" s="925"/>
    </row>
    <row r="62" spans="1:36" ht="15.75" customHeight="1" thickBot="1">
      <c r="A62" s="617" t="s">
        <v>490</v>
      </c>
      <c r="B62" s="919"/>
      <c r="C62" s="37" t="s">
        <v>287</v>
      </c>
      <c r="D62" s="37" t="s">
        <v>198</v>
      </c>
      <c r="E62" s="128"/>
      <c r="F62" s="128"/>
      <c r="G62" s="37">
        <v>953</v>
      </c>
      <c r="H62" s="1018">
        <f>SUM(H65:H67)</f>
        <v>1871133</v>
      </c>
      <c r="I62" s="1020">
        <f t="shared" ref="I62:J62" si="5">SUM(I65:I67)</f>
        <v>4056275</v>
      </c>
      <c r="J62" s="1022">
        <f t="shared" si="5"/>
        <v>98864.02595000001</v>
      </c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</row>
    <row r="63" spans="1:36" ht="15.75" customHeight="1" thickBot="1">
      <c r="A63" s="617" t="s">
        <v>488</v>
      </c>
      <c r="B63" s="919"/>
      <c r="C63" s="129"/>
      <c r="D63" s="129"/>
      <c r="E63" s="129"/>
      <c r="F63" s="129"/>
      <c r="G63" s="129"/>
      <c r="H63" s="1019"/>
      <c r="I63" s="1021"/>
      <c r="J63" s="1023"/>
      <c r="K63" s="129"/>
      <c r="L63" s="129"/>
      <c r="M63" s="150">
        <v>26515290</v>
      </c>
      <c r="N63" s="150">
        <v>34415000</v>
      </c>
      <c r="O63" s="150">
        <v>6823683.2796631167</v>
      </c>
      <c r="P63" s="150">
        <v>0</v>
      </c>
      <c r="Q63" s="150">
        <v>3007705.24</v>
      </c>
      <c r="R63" s="150">
        <v>10431566.788456775</v>
      </c>
      <c r="S63" s="150">
        <v>0</v>
      </c>
      <c r="T63" s="150">
        <v>1332163.9118553381</v>
      </c>
      <c r="U63" s="150">
        <v>0</v>
      </c>
      <c r="V63" s="150">
        <v>0</v>
      </c>
      <c r="W63" s="150">
        <v>0</v>
      </c>
      <c r="X63" s="150">
        <v>1981003.5680468171</v>
      </c>
      <c r="Y63" s="150">
        <v>459200.86352427548</v>
      </c>
      <c r="Z63" s="150">
        <v>1731839.527262819</v>
      </c>
      <c r="AA63" s="150">
        <v>0</v>
      </c>
      <c r="AB63" s="150">
        <v>0</v>
      </c>
      <c r="AC63" s="150"/>
      <c r="AD63" s="150">
        <v>193991.11346606392</v>
      </c>
      <c r="AE63" s="150">
        <v>0</v>
      </c>
      <c r="AF63" s="150">
        <v>1516945.1924696558</v>
      </c>
      <c r="AG63" s="150">
        <v>0</v>
      </c>
      <c r="AH63" s="150"/>
      <c r="AI63" s="150"/>
      <c r="AJ63" s="424">
        <f>SUM(K63:AI63)</f>
        <v>88408389.484744877</v>
      </c>
    </row>
    <row r="64" spans="1:36" ht="15.75" customHeight="1" thickBot="1">
      <c r="A64" s="649" t="s">
        <v>38</v>
      </c>
      <c r="B64" s="915"/>
      <c r="C64" s="916"/>
      <c r="D64" s="916"/>
      <c r="E64" s="916"/>
      <c r="F64" s="916"/>
      <c r="G64" s="916"/>
      <c r="H64" s="916"/>
      <c r="I64" s="916"/>
      <c r="J64" s="916"/>
      <c r="K64" s="916"/>
      <c r="L64" s="916"/>
      <c r="M64" s="916"/>
      <c r="N64" s="916"/>
      <c r="O64" s="916"/>
      <c r="P64" s="916"/>
      <c r="Q64" s="916"/>
      <c r="R64" s="916"/>
      <c r="S64" s="916"/>
      <c r="T64" s="916"/>
      <c r="U64" s="916"/>
      <c r="V64" s="916"/>
      <c r="W64" s="916"/>
      <c r="X64" s="916"/>
      <c r="Y64" s="916"/>
      <c r="Z64" s="916"/>
      <c r="AA64" s="916"/>
      <c r="AB64" s="916"/>
      <c r="AC64" s="916"/>
      <c r="AD64" s="916"/>
      <c r="AE64" s="916"/>
      <c r="AF64" s="916"/>
      <c r="AG64" s="916"/>
      <c r="AH64" s="916"/>
      <c r="AI64" s="916"/>
      <c r="AJ64" s="917"/>
    </row>
    <row r="65" spans="1:36" ht="15.75" customHeight="1" thickBot="1">
      <c r="A65" s="36" t="s">
        <v>286</v>
      </c>
      <c r="B65" s="462" t="s">
        <v>499</v>
      </c>
      <c r="C65" s="37" t="s">
        <v>287</v>
      </c>
      <c r="D65" s="37" t="s">
        <v>198</v>
      </c>
      <c r="E65" s="16"/>
      <c r="F65" s="161" t="s">
        <v>369</v>
      </c>
      <c r="G65" s="37">
        <v>953</v>
      </c>
      <c r="H65" s="16"/>
      <c r="I65" s="147">
        <f>0.55*('[1]3.1_Recon_Fis_Prod_NUPRC+Coy'!$F$58+'[1]3.1_Recon_Fis_Prod_NUPRC+Coy'!$F$59)</f>
        <v>2230951.25</v>
      </c>
      <c r="J65" s="505">
        <f>0.55*'[1]Recon_Gas Production '!$F$71</f>
        <v>54375.214272500001</v>
      </c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</row>
    <row r="66" spans="1:36" ht="15.75" customHeight="1" thickBot="1">
      <c r="A66" s="907" t="s">
        <v>286</v>
      </c>
      <c r="B66" s="940" t="s">
        <v>429</v>
      </c>
      <c r="C66" s="166"/>
      <c r="D66" s="166"/>
      <c r="E66" s="16"/>
      <c r="F66" s="161" t="s">
        <v>369</v>
      </c>
      <c r="G66" s="166"/>
      <c r="H66" s="147">
        <f>'[1]2.1_Recon_Crude Lifting'!$H$58</f>
        <v>1530000</v>
      </c>
      <c r="I66" s="147">
        <f>0.45*('[1]3.1_Recon_Fis_Prod_NUPRC+Coy'!$F$58+'[1]3.1_Recon_Fis_Prod_NUPRC+Coy'!$F$59)</f>
        <v>1825323.75</v>
      </c>
      <c r="J66" s="505">
        <f>0.45*'[1]Recon_Gas Production '!$F$71</f>
        <v>44488.811677500002</v>
      </c>
      <c r="K66" s="16"/>
      <c r="L66" s="16"/>
      <c r="M66" s="150">
        <v>26515290</v>
      </c>
      <c r="N66" s="147">
        <v>34415000</v>
      </c>
      <c r="O66" s="147">
        <v>6823683.2796631167</v>
      </c>
      <c r="P66" s="147">
        <v>0</v>
      </c>
      <c r="Q66" s="147">
        <v>3007705.24</v>
      </c>
      <c r="R66" s="147">
        <v>10431566.788456775</v>
      </c>
      <c r="S66" s="147">
        <v>0</v>
      </c>
      <c r="T66" s="147">
        <v>1332163.9118553381</v>
      </c>
      <c r="U66" s="147">
        <v>0</v>
      </c>
      <c r="V66" s="147">
        <v>0</v>
      </c>
      <c r="W66" s="147">
        <v>0</v>
      </c>
      <c r="X66" s="147">
        <v>1981003.5680468171</v>
      </c>
      <c r="Y66" s="147">
        <v>459200.86352427548</v>
      </c>
      <c r="Z66" s="147">
        <v>1731839.527262819</v>
      </c>
      <c r="AA66" s="147">
        <v>0</v>
      </c>
      <c r="AB66" s="147">
        <v>0</v>
      </c>
      <c r="AC66" s="147"/>
      <c r="AD66" s="147">
        <v>193991.11346606392</v>
      </c>
      <c r="AE66" s="147">
        <v>0</v>
      </c>
      <c r="AF66" s="147">
        <v>1516945.1924696558</v>
      </c>
      <c r="AG66" s="147">
        <v>0</v>
      </c>
      <c r="AH66" s="147"/>
      <c r="AI66" s="147"/>
      <c r="AJ66" s="424">
        <f>SUM(K66:AI66)</f>
        <v>88408389.484744877</v>
      </c>
    </row>
    <row r="67" spans="1:36" ht="15.75" customHeight="1" thickBot="1">
      <c r="A67" s="932"/>
      <c r="B67" s="942"/>
      <c r="C67" s="16"/>
      <c r="D67" s="16"/>
      <c r="E67" s="16"/>
      <c r="F67" s="16" t="s">
        <v>366</v>
      </c>
      <c r="G67" s="16"/>
      <c r="H67" s="147">
        <f>'[1]2.1_Recon_Crude Lifting'!$H$59</f>
        <v>341133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424">
        <f>SUM(K67:AI67)</f>
        <v>0</v>
      </c>
    </row>
    <row r="68" spans="1:36" ht="42" customHeight="1">
      <c r="A68" s="918" t="s">
        <v>489</v>
      </c>
      <c r="B68" s="919"/>
      <c r="C68" s="919"/>
      <c r="D68" s="919"/>
      <c r="E68" s="919"/>
      <c r="F68" s="919"/>
      <c r="G68" s="919"/>
      <c r="H68" s="919"/>
      <c r="I68" s="919"/>
      <c r="J68" s="919"/>
      <c r="K68" s="919"/>
      <c r="L68" s="919"/>
      <c r="M68" s="919"/>
      <c r="N68" s="919"/>
      <c r="O68" s="919"/>
      <c r="P68" s="919"/>
      <c r="Q68" s="919"/>
      <c r="R68" s="919"/>
      <c r="S68" s="919"/>
      <c r="T68" s="919"/>
      <c r="U68" s="919"/>
      <c r="V68" s="919"/>
      <c r="W68" s="919"/>
      <c r="X68" s="919"/>
      <c r="Y68" s="919"/>
      <c r="Z68" s="919"/>
      <c r="AA68" s="919"/>
      <c r="AB68" s="919"/>
      <c r="AC68" s="919"/>
      <c r="AD68" s="919"/>
      <c r="AE68" s="919"/>
      <c r="AF68" s="919"/>
      <c r="AG68" s="919"/>
      <c r="AH68" s="919"/>
      <c r="AI68" s="919"/>
      <c r="AJ68" s="920"/>
    </row>
    <row r="69" spans="1:36" ht="196.5" customHeight="1" thickBot="1">
      <c r="A69" s="926"/>
      <c r="B69" s="927"/>
      <c r="C69" s="10" t="s">
        <v>0</v>
      </c>
      <c r="D69" s="10" t="s">
        <v>1</v>
      </c>
      <c r="E69" s="10" t="s">
        <v>2</v>
      </c>
      <c r="F69" s="160" t="s">
        <v>4</v>
      </c>
      <c r="G69" s="10" t="s">
        <v>3</v>
      </c>
      <c r="H69" s="160" t="s">
        <v>365</v>
      </c>
      <c r="I69" s="10" t="s">
        <v>5</v>
      </c>
      <c r="J69" s="509" t="s">
        <v>6</v>
      </c>
      <c r="K69" s="10" t="s">
        <v>7</v>
      </c>
      <c r="L69" s="122" t="s">
        <v>8</v>
      </c>
      <c r="M69" s="10" t="s">
        <v>143</v>
      </c>
      <c r="N69" s="10" t="s">
        <v>10</v>
      </c>
      <c r="O69" s="10" t="s">
        <v>28</v>
      </c>
      <c r="P69" s="10" t="s">
        <v>12</v>
      </c>
      <c r="Q69" s="10" t="s">
        <v>13</v>
      </c>
      <c r="R69" s="10" t="s">
        <v>14</v>
      </c>
      <c r="S69" s="10" t="s">
        <v>15</v>
      </c>
      <c r="T69" s="10" t="s">
        <v>16</v>
      </c>
      <c r="U69" s="10" t="s">
        <v>17</v>
      </c>
      <c r="V69" s="10" t="s">
        <v>18</v>
      </c>
      <c r="W69" s="10" t="s">
        <v>19</v>
      </c>
      <c r="X69" s="10" t="s">
        <v>20</v>
      </c>
      <c r="Y69" s="10" t="s">
        <v>21</v>
      </c>
      <c r="Z69" s="10" t="s">
        <v>22</v>
      </c>
      <c r="AA69" s="10" t="s">
        <v>23</v>
      </c>
      <c r="AB69" s="10" t="s">
        <v>24</v>
      </c>
      <c r="AC69" s="10" t="s">
        <v>25</v>
      </c>
      <c r="AD69" s="10" t="s">
        <v>26</v>
      </c>
      <c r="AE69" s="10" t="s">
        <v>27</v>
      </c>
      <c r="AF69" s="10" t="s">
        <v>29</v>
      </c>
      <c r="AG69" s="10" t="s">
        <v>30</v>
      </c>
      <c r="AH69" s="10" t="s">
        <v>31</v>
      </c>
      <c r="AI69" s="10" t="s">
        <v>32</v>
      </c>
      <c r="AJ69" s="10" t="s">
        <v>33</v>
      </c>
    </row>
    <row r="70" spans="1:36" ht="15.75" customHeight="1" thickBot="1">
      <c r="A70" s="649" t="s">
        <v>317</v>
      </c>
      <c r="B70" s="915"/>
      <c r="C70" s="924"/>
      <c r="D70" s="924"/>
      <c r="E70" s="924"/>
      <c r="F70" s="924"/>
      <c r="G70" s="924"/>
      <c r="H70" s="924"/>
      <c r="I70" s="924"/>
      <c r="J70" s="924"/>
      <c r="K70" s="924"/>
      <c r="L70" s="924"/>
      <c r="M70" s="924"/>
      <c r="N70" s="924"/>
      <c r="O70" s="924"/>
      <c r="P70" s="924"/>
      <c r="Q70" s="924"/>
      <c r="R70" s="924"/>
      <c r="S70" s="924"/>
      <c r="T70" s="924"/>
      <c r="U70" s="924"/>
      <c r="V70" s="924"/>
      <c r="W70" s="924"/>
      <c r="X70" s="924"/>
      <c r="Y70" s="924"/>
      <c r="Z70" s="924"/>
      <c r="AA70" s="924"/>
      <c r="AB70" s="924"/>
      <c r="AC70" s="924"/>
      <c r="AD70" s="924"/>
      <c r="AE70" s="924"/>
      <c r="AF70" s="924"/>
      <c r="AG70" s="924"/>
      <c r="AH70" s="924"/>
      <c r="AI70" s="924"/>
      <c r="AJ70" s="925"/>
    </row>
    <row r="71" spans="1:36" ht="15.75" customHeight="1" thickBot="1">
      <c r="A71" s="617" t="s">
        <v>490</v>
      </c>
      <c r="B71" s="919"/>
      <c r="C71" s="125"/>
      <c r="D71" s="126"/>
      <c r="E71" s="126"/>
      <c r="F71" s="289">
        <f>SUM(F73:F78)</f>
        <v>0</v>
      </c>
      <c r="G71" s="126"/>
      <c r="H71" s="151">
        <f>SUM(H73:H115)</f>
        <v>42757751.700000003</v>
      </c>
      <c r="I71" s="467">
        <f t="shared" ref="I71:J71" si="6">SUM(I73:I115)</f>
        <v>13915942.617400002</v>
      </c>
      <c r="J71" s="387">
        <f t="shared" si="6"/>
        <v>104403.82616184994</v>
      </c>
      <c r="K71" s="126"/>
      <c r="L71" s="151">
        <v>1810175</v>
      </c>
      <c r="M71" s="126"/>
      <c r="N71" s="151">
        <v>494301845</v>
      </c>
      <c r="O71" s="151">
        <v>0</v>
      </c>
      <c r="P71" s="151">
        <v>0</v>
      </c>
      <c r="Q71" s="151">
        <v>0</v>
      </c>
      <c r="R71" s="151">
        <v>366570375</v>
      </c>
      <c r="S71" s="151">
        <v>0</v>
      </c>
      <c r="T71" s="151">
        <v>16623000</v>
      </c>
      <c r="U71" s="151">
        <v>11258927</v>
      </c>
      <c r="V71" s="151">
        <v>0</v>
      </c>
      <c r="W71" s="151">
        <v>0</v>
      </c>
      <c r="X71" s="151">
        <v>87900830.359425321</v>
      </c>
      <c r="Y71" s="151">
        <v>2202502.5219841469</v>
      </c>
      <c r="Z71" s="151">
        <v>136342288.41169184</v>
      </c>
      <c r="AA71" s="151">
        <v>26503124.709809266</v>
      </c>
      <c r="AB71" s="151">
        <v>11461281.090165965</v>
      </c>
      <c r="AC71" s="151"/>
      <c r="AD71" s="151">
        <v>888126.54353480309</v>
      </c>
      <c r="AE71" s="151">
        <v>0</v>
      </c>
      <c r="AF71" s="151">
        <v>11915815.229440179</v>
      </c>
      <c r="AG71" s="151">
        <v>0</v>
      </c>
      <c r="AH71" s="151"/>
      <c r="AI71" s="151"/>
      <c r="AJ71" s="424">
        <f>SUM(K71:AI71)</f>
        <v>1167778290.8660514</v>
      </c>
    </row>
    <row r="72" spans="1:36" ht="15.75" customHeight="1" thickBot="1">
      <c r="A72" s="649" t="s">
        <v>38</v>
      </c>
      <c r="B72" s="915"/>
      <c r="C72" s="916"/>
      <c r="D72" s="916"/>
      <c r="E72" s="916"/>
      <c r="F72" s="916"/>
      <c r="G72" s="916"/>
      <c r="H72" s="916"/>
      <c r="I72" s="916"/>
      <c r="J72" s="916"/>
      <c r="K72" s="916"/>
      <c r="L72" s="916"/>
      <c r="M72" s="916"/>
      <c r="N72" s="916"/>
      <c r="O72" s="916"/>
      <c r="P72" s="916"/>
      <c r="Q72" s="916"/>
      <c r="R72" s="916"/>
      <c r="S72" s="916"/>
      <c r="T72" s="916"/>
      <c r="U72" s="916"/>
      <c r="V72" s="916"/>
      <c r="W72" s="916"/>
      <c r="X72" s="916"/>
      <c r="Y72" s="916"/>
      <c r="Z72" s="916"/>
      <c r="AA72" s="916"/>
      <c r="AB72" s="916"/>
      <c r="AC72" s="916"/>
      <c r="AD72" s="916"/>
      <c r="AE72" s="916"/>
      <c r="AF72" s="916"/>
      <c r="AG72" s="916"/>
      <c r="AH72" s="916"/>
      <c r="AI72" s="916"/>
      <c r="AJ72" s="917"/>
    </row>
    <row r="73" spans="1:36" ht="15.75" customHeight="1">
      <c r="A73" s="907" t="s">
        <v>292</v>
      </c>
      <c r="B73" s="594" t="s">
        <v>491</v>
      </c>
      <c r="C73" s="37" t="s">
        <v>289</v>
      </c>
      <c r="D73" s="37" t="s">
        <v>124</v>
      </c>
      <c r="E73" s="288">
        <f>'[1]2.1_Recon_Crude Lifting'!$H$64</f>
        <v>21459151</v>
      </c>
      <c r="F73" s="16" t="s">
        <v>369</v>
      </c>
      <c r="G73" s="37">
        <v>724</v>
      </c>
      <c r="H73" s="147">
        <v>21459151</v>
      </c>
      <c r="I73" s="147">
        <f>'[1]3.1_Recon_Fis_Prod_NUPRC+Coy'!$F$62</f>
        <v>569210.75</v>
      </c>
      <c r="J73" s="1025">
        <f>'[1]Recon_Gas Production '!$F$73</f>
        <v>6934.1676594678611</v>
      </c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</row>
    <row r="74" spans="1:36" ht="15.75" customHeight="1">
      <c r="A74" s="608"/>
      <c r="B74" s="525"/>
      <c r="C74" s="166"/>
      <c r="D74" s="166"/>
      <c r="E74" s="288">
        <f>'[1]2.1_Recon_Crude Lifting'!$H$65</f>
        <v>5378448</v>
      </c>
      <c r="F74" s="16" t="s">
        <v>367</v>
      </c>
      <c r="G74" s="166"/>
      <c r="H74" s="147">
        <v>5378448</v>
      </c>
      <c r="I74" s="147">
        <f>'[1]3.1_Recon_Fis_Prod_NUPRC+Coy'!$F$67</f>
        <v>193037</v>
      </c>
      <c r="J74" s="1013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</row>
    <row r="75" spans="1:36" ht="15.75" customHeight="1">
      <c r="A75" s="608"/>
      <c r="B75" s="525"/>
      <c r="C75" s="166" t="s">
        <v>430</v>
      </c>
      <c r="D75" s="166" t="s">
        <v>198</v>
      </c>
      <c r="E75" s="288">
        <f>'[1]2.1_Recon_Crude Lifting'!$H$66</f>
        <v>3363808</v>
      </c>
      <c r="F75" s="16" t="s">
        <v>371</v>
      </c>
      <c r="G75" s="166">
        <v>523</v>
      </c>
      <c r="H75" s="147">
        <v>3363808</v>
      </c>
      <c r="I75" s="147"/>
      <c r="J75" s="1013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</row>
    <row r="76" spans="1:36" ht="15.75" customHeight="1">
      <c r="A76" s="608"/>
      <c r="B76" s="525"/>
      <c r="C76" s="166"/>
      <c r="D76" s="166"/>
      <c r="E76" s="288">
        <f>'[1]2.1_Recon_Crude Lifting'!$H$67</f>
        <v>3608121</v>
      </c>
      <c r="F76" s="16" t="s">
        <v>289</v>
      </c>
      <c r="G76" s="166"/>
      <c r="H76" s="147">
        <v>3608121</v>
      </c>
      <c r="I76" s="147">
        <f>'[1]3.1_Recon_Fis_Prod_NUPRC+Coy'!$F$53</f>
        <v>3244129</v>
      </c>
      <c r="J76" s="1013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</row>
    <row r="77" spans="1:36" ht="15.75" customHeight="1">
      <c r="A77" s="608"/>
      <c r="B77" s="525"/>
      <c r="C77" s="166"/>
      <c r="D77" s="166"/>
      <c r="E77" s="288">
        <f>'[1]2.1_Recon_Crude Lifting'!$H$68</f>
        <v>2300041.7000000002</v>
      </c>
      <c r="F77" s="16" t="s">
        <v>428</v>
      </c>
      <c r="G77" s="166"/>
      <c r="H77" s="147">
        <v>2300041.7000000002</v>
      </c>
      <c r="I77" s="147"/>
      <c r="J77" s="1013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</row>
    <row r="78" spans="1:36" ht="15.75" customHeight="1">
      <c r="A78" s="608"/>
      <c r="B78" s="525"/>
      <c r="C78" s="166"/>
      <c r="D78" s="166"/>
      <c r="E78" s="288">
        <f>'[1]2.1_Recon_Crude Lifting'!$H$69</f>
        <v>6648182</v>
      </c>
      <c r="F78" s="16" t="s">
        <v>373</v>
      </c>
      <c r="G78" s="166"/>
      <c r="H78" s="147">
        <v>6648182</v>
      </c>
      <c r="I78" s="147"/>
      <c r="J78" s="1024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</row>
    <row r="79" spans="1:36" ht="15.75" customHeight="1">
      <c r="A79" s="607" t="s">
        <v>86</v>
      </c>
      <c r="B79" s="525"/>
      <c r="C79" s="166"/>
      <c r="D79" s="166"/>
      <c r="E79" s="16"/>
      <c r="F79" s="16" t="s">
        <v>369</v>
      </c>
      <c r="G79" s="166"/>
      <c r="H79" s="16"/>
      <c r="I79" s="466">
        <v>168166.9374</v>
      </c>
      <c r="J79" s="1012">
        <f>'[1]Recon_Gas Production '!$F$74</f>
        <v>1041.8715000000002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</row>
    <row r="80" spans="1:36" ht="15.75" customHeight="1">
      <c r="A80" s="608"/>
      <c r="B80" s="525"/>
      <c r="C80" s="166"/>
      <c r="D80" s="166"/>
      <c r="E80" s="16"/>
      <c r="F80" s="16" t="s">
        <v>367</v>
      </c>
      <c r="G80" s="166"/>
      <c r="H80" s="16"/>
      <c r="I80" s="147"/>
      <c r="J80" s="1013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</row>
    <row r="81" spans="1:36" ht="15.75" customHeight="1">
      <c r="A81" s="608"/>
      <c r="B81" s="525"/>
      <c r="C81" s="166"/>
      <c r="D81" s="166"/>
      <c r="E81" s="16"/>
      <c r="F81" s="16" t="s">
        <v>371</v>
      </c>
      <c r="G81" s="166"/>
      <c r="H81" s="16"/>
      <c r="I81" s="147"/>
      <c r="J81" s="1013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</row>
    <row r="82" spans="1:36" ht="15.75" customHeight="1">
      <c r="A82" s="608"/>
      <c r="B82" s="525"/>
      <c r="C82" s="166"/>
      <c r="D82" s="166"/>
      <c r="E82" s="16"/>
      <c r="F82" s="16" t="s">
        <v>289</v>
      </c>
      <c r="G82" s="166"/>
      <c r="H82" s="16"/>
      <c r="I82" s="147"/>
      <c r="J82" s="1013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</row>
    <row r="83" spans="1:36" ht="15.75" customHeight="1">
      <c r="A83" s="608"/>
      <c r="B83" s="525"/>
      <c r="C83" s="166"/>
      <c r="D83" s="166"/>
      <c r="E83" s="16"/>
      <c r="F83" s="16" t="s">
        <v>428</v>
      </c>
      <c r="G83" s="166"/>
      <c r="H83" s="16"/>
      <c r="I83" s="147"/>
      <c r="J83" s="1013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</row>
    <row r="84" spans="1:36" ht="15.75" customHeight="1">
      <c r="A84" s="608"/>
      <c r="B84" s="525"/>
      <c r="C84" s="166"/>
      <c r="D84" s="166"/>
      <c r="E84" s="16"/>
      <c r="F84" s="16" t="s">
        <v>373</v>
      </c>
      <c r="G84" s="166"/>
      <c r="H84" s="16"/>
      <c r="I84" s="147"/>
      <c r="J84" s="1024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  <row r="85" spans="1:36" ht="15.75" customHeight="1">
      <c r="A85" s="607" t="s">
        <v>293</v>
      </c>
      <c r="B85" s="525"/>
      <c r="C85" s="166"/>
      <c r="D85" s="166"/>
      <c r="E85" s="16"/>
      <c r="F85" s="16" t="s">
        <v>369</v>
      </c>
      <c r="G85" s="166"/>
      <c r="H85" s="16"/>
      <c r="I85" s="147">
        <f>'[1]3.1_Recon_Fis_Prod_NUPRC+Coy'!$F$61</f>
        <v>1322503.48</v>
      </c>
      <c r="J85" s="1012">
        <f>'[1]Recon_Gas Production '!$F$75</f>
        <v>728.8185363333331</v>
      </c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</row>
    <row r="86" spans="1:36" ht="15.75" customHeight="1">
      <c r="A86" s="608"/>
      <c r="B86" s="525"/>
      <c r="C86" s="166" t="s">
        <v>294</v>
      </c>
      <c r="D86" s="166" t="s">
        <v>270</v>
      </c>
      <c r="E86" s="16"/>
      <c r="F86" s="16" t="s">
        <v>367</v>
      </c>
      <c r="G86" s="166">
        <v>1012</v>
      </c>
      <c r="H86" s="16"/>
      <c r="I86" s="147"/>
      <c r="J86" s="1013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</row>
    <row r="87" spans="1:36" ht="15.75" customHeight="1">
      <c r="A87" s="608"/>
      <c r="B87" s="525"/>
      <c r="C87" s="166"/>
      <c r="D87" s="166"/>
      <c r="E87" s="16"/>
      <c r="F87" s="16" t="s">
        <v>371</v>
      </c>
      <c r="G87" s="166"/>
      <c r="H87" s="16"/>
      <c r="I87" s="147"/>
      <c r="J87" s="1013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</row>
    <row r="88" spans="1:36" ht="15.75" customHeight="1">
      <c r="A88" s="608"/>
      <c r="B88" s="525"/>
      <c r="C88" s="166"/>
      <c r="D88" s="166"/>
      <c r="E88" s="16"/>
      <c r="F88" s="16" t="s">
        <v>289</v>
      </c>
      <c r="G88" s="166"/>
      <c r="H88" s="16"/>
      <c r="I88" s="147"/>
      <c r="J88" s="1013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</row>
    <row r="89" spans="1:36" ht="15.75" customHeight="1">
      <c r="A89" s="608"/>
      <c r="B89" s="525"/>
      <c r="C89" s="166"/>
      <c r="D89" s="166"/>
      <c r="E89" s="16"/>
      <c r="F89" s="16" t="s">
        <v>428</v>
      </c>
      <c r="G89" s="166"/>
      <c r="H89" s="16"/>
      <c r="I89" s="147"/>
      <c r="J89" s="1013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</row>
    <row r="90" spans="1:36" ht="15.75" customHeight="1">
      <c r="A90" s="608"/>
      <c r="B90" s="525"/>
      <c r="C90" s="166"/>
      <c r="D90" s="166"/>
      <c r="E90" s="16"/>
      <c r="F90" s="16" t="s">
        <v>373</v>
      </c>
      <c r="G90" s="166"/>
      <c r="H90" s="16"/>
      <c r="I90" s="147"/>
      <c r="J90" s="1024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</row>
    <row r="91" spans="1:36" ht="15.75" customHeight="1">
      <c r="A91" s="607" t="s">
        <v>290</v>
      </c>
      <c r="B91" s="525"/>
      <c r="C91" s="166"/>
      <c r="D91" s="166"/>
      <c r="E91" s="16"/>
      <c r="F91" s="16" t="s">
        <v>369</v>
      </c>
      <c r="G91" s="166"/>
      <c r="H91" s="16"/>
      <c r="I91" s="147">
        <f>SUM('[1]3.1_Recon_Fis_Prod_NUPRC+Coy'!$F$63:$F$65)</f>
        <v>2041895.2500000005</v>
      </c>
      <c r="J91" s="1012">
        <f>'[1]Recon_Gas Production '!$F$76</f>
        <v>32695.034</v>
      </c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</row>
    <row r="92" spans="1:36" ht="15.75" customHeight="1">
      <c r="A92" s="608"/>
      <c r="B92" s="525"/>
      <c r="C92" s="166" t="s">
        <v>291</v>
      </c>
      <c r="D92" s="166" t="s">
        <v>270</v>
      </c>
      <c r="E92" s="16"/>
      <c r="F92" s="16" t="s">
        <v>367</v>
      </c>
      <c r="G92" s="166">
        <v>461</v>
      </c>
      <c r="H92" s="16"/>
      <c r="I92" s="147">
        <f>'[1]3.1_Recon_Fis_Prod_NUPRC+Coy'!$F$66</f>
        <v>514624</v>
      </c>
      <c r="J92" s="1013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</row>
    <row r="93" spans="1:36" ht="15.75" customHeight="1">
      <c r="A93" s="608"/>
      <c r="B93" s="525"/>
      <c r="C93" s="166"/>
      <c r="D93" s="166"/>
      <c r="E93" s="16"/>
      <c r="F93" s="16" t="s">
        <v>371</v>
      </c>
      <c r="G93" s="166"/>
      <c r="H93" s="16"/>
      <c r="I93" s="147"/>
      <c r="J93" s="1013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</row>
    <row r="94" spans="1:36" ht="15.75" customHeight="1">
      <c r="A94" s="608"/>
      <c r="B94" s="525"/>
      <c r="C94" s="166"/>
      <c r="D94" s="166"/>
      <c r="E94" s="16"/>
      <c r="F94" s="16" t="s">
        <v>289</v>
      </c>
      <c r="G94" s="166"/>
      <c r="H94" s="16"/>
      <c r="I94" s="147"/>
      <c r="J94" s="1013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</row>
    <row r="95" spans="1:36" ht="15.75" customHeight="1">
      <c r="A95" s="608"/>
      <c r="B95" s="525"/>
      <c r="C95" s="166"/>
      <c r="D95" s="166"/>
      <c r="E95" s="16"/>
      <c r="F95" s="16" t="s">
        <v>428</v>
      </c>
      <c r="G95" s="166"/>
      <c r="H95" s="16"/>
      <c r="I95" s="147"/>
      <c r="J95" s="1013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</row>
    <row r="96" spans="1:36" ht="15.75" customHeight="1">
      <c r="A96" s="608"/>
      <c r="B96" s="525"/>
      <c r="C96" s="166"/>
      <c r="D96" s="166"/>
      <c r="E96" s="16"/>
      <c r="F96" s="16" t="s">
        <v>373</v>
      </c>
      <c r="G96" s="166"/>
      <c r="H96" s="16"/>
      <c r="I96" s="147"/>
      <c r="J96" s="1024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</row>
    <row r="97" spans="1:36" ht="15.75" customHeight="1">
      <c r="A97" s="607" t="s">
        <v>295</v>
      </c>
      <c r="B97" s="525"/>
      <c r="C97" s="166"/>
      <c r="D97" s="166"/>
      <c r="E97" s="16"/>
      <c r="F97" s="16" t="s">
        <v>369</v>
      </c>
      <c r="G97" s="166"/>
      <c r="H97" s="16"/>
      <c r="I97" s="147"/>
      <c r="J97" s="1012">
        <f>'[1]Recon_Gas Production '!$F$77</f>
        <v>2313.48</v>
      </c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</row>
    <row r="98" spans="1:36" ht="15.75" customHeight="1">
      <c r="A98" s="608"/>
      <c r="B98" s="525"/>
      <c r="C98" s="166"/>
      <c r="D98" s="166"/>
      <c r="E98" s="16"/>
      <c r="F98" s="16" t="s">
        <v>367</v>
      </c>
      <c r="G98" s="166">
        <v>206</v>
      </c>
      <c r="H98" s="16"/>
      <c r="I98" s="147"/>
      <c r="J98" s="1013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</row>
    <row r="99" spans="1:36" ht="15.75" customHeight="1">
      <c r="A99" s="608"/>
      <c r="B99" s="525"/>
      <c r="C99" s="166" t="s">
        <v>301</v>
      </c>
      <c r="D99" s="166"/>
      <c r="E99" s="16"/>
      <c r="F99" s="16" t="s">
        <v>371</v>
      </c>
      <c r="G99" s="166"/>
      <c r="H99" s="16"/>
      <c r="I99" s="147">
        <f>'[1]3.1_Recon_Fis_Prod_NUPRC+Coy'!$F$54</f>
        <v>337244</v>
      </c>
      <c r="J99" s="1013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</row>
    <row r="100" spans="1:36" ht="15.75" customHeight="1">
      <c r="A100" s="608"/>
      <c r="B100" s="525"/>
      <c r="C100" s="166"/>
      <c r="D100" s="166"/>
      <c r="E100" s="16"/>
      <c r="F100" s="16" t="s">
        <v>289</v>
      </c>
      <c r="G100" s="166"/>
      <c r="H100" s="16"/>
      <c r="I100" s="147"/>
      <c r="J100" s="1013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</row>
    <row r="101" spans="1:36" ht="15.75" customHeight="1">
      <c r="A101" s="608"/>
      <c r="B101" s="525"/>
      <c r="C101" s="166"/>
      <c r="D101" s="166"/>
      <c r="E101" s="16"/>
      <c r="F101" s="16" t="s">
        <v>428</v>
      </c>
      <c r="G101" s="166"/>
      <c r="H101" s="16"/>
      <c r="I101" s="147"/>
      <c r="J101" s="1013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</row>
    <row r="102" spans="1:36" ht="15.75" customHeight="1">
      <c r="A102" s="608"/>
      <c r="B102" s="525"/>
      <c r="C102" s="166"/>
      <c r="D102" s="166"/>
      <c r="E102" s="16"/>
      <c r="F102" s="16" t="s">
        <v>373</v>
      </c>
      <c r="G102" s="166"/>
      <c r="H102" s="16"/>
      <c r="I102" s="147"/>
      <c r="J102" s="1024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</row>
    <row r="103" spans="1:36" ht="15.75" customHeight="1">
      <c r="A103" s="607" t="s">
        <v>288</v>
      </c>
      <c r="B103" s="525"/>
      <c r="C103" s="166"/>
      <c r="D103" s="166"/>
      <c r="E103" s="16"/>
      <c r="F103" s="16" t="s">
        <v>369</v>
      </c>
      <c r="G103" s="166"/>
      <c r="H103" s="16"/>
      <c r="I103" s="147"/>
      <c r="J103" s="1012">
        <f>'[1]Recon_Gas Production '!$F$78</f>
        <v>5144.2899999999991</v>
      </c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</row>
    <row r="104" spans="1:36" ht="15.75" customHeight="1">
      <c r="A104" s="608"/>
      <c r="B104" s="525"/>
      <c r="C104" s="166"/>
      <c r="D104" s="166"/>
      <c r="E104" s="16"/>
      <c r="F104" s="16" t="s">
        <v>367</v>
      </c>
      <c r="G104" s="166"/>
      <c r="H104" s="16"/>
      <c r="I104" s="147"/>
      <c r="J104" s="1013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</row>
    <row r="105" spans="1:36" ht="15.75" customHeight="1">
      <c r="A105" s="608"/>
      <c r="B105" s="525"/>
      <c r="C105" s="166"/>
      <c r="D105" s="166"/>
      <c r="E105" s="16"/>
      <c r="F105" s="16" t="s">
        <v>371</v>
      </c>
      <c r="G105" s="166"/>
      <c r="H105" s="16"/>
      <c r="I105" s="147"/>
      <c r="J105" s="1013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</row>
    <row r="106" spans="1:36" ht="15.75" customHeight="1">
      <c r="A106" s="608"/>
      <c r="B106" s="525"/>
      <c r="C106" s="166"/>
      <c r="D106" s="166"/>
      <c r="E106" s="16"/>
      <c r="F106" s="16" t="s">
        <v>289</v>
      </c>
      <c r="G106" s="166"/>
      <c r="H106" s="16"/>
      <c r="I106" s="147"/>
      <c r="J106" s="1013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</row>
    <row r="107" spans="1:36" ht="15.75" customHeight="1">
      <c r="A107" s="608"/>
      <c r="B107" s="525"/>
      <c r="C107" s="166"/>
      <c r="D107" s="166"/>
      <c r="E107" s="16"/>
      <c r="F107" s="16" t="s">
        <v>428</v>
      </c>
      <c r="G107" s="166"/>
      <c r="H107" s="16"/>
      <c r="I107" s="147"/>
      <c r="J107" s="1013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</row>
    <row r="108" spans="1:36" ht="15.75" customHeight="1">
      <c r="A108" s="608"/>
      <c r="B108" s="525"/>
      <c r="C108" s="166"/>
      <c r="D108" s="166"/>
      <c r="E108" s="16"/>
      <c r="F108" s="16" t="s">
        <v>373</v>
      </c>
      <c r="G108" s="166"/>
      <c r="H108" s="16"/>
      <c r="I108" s="147"/>
      <c r="J108" s="1024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</row>
    <row r="109" spans="1:36" ht="15.75" customHeight="1">
      <c r="A109" s="607" t="s">
        <v>39</v>
      </c>
      <c r="B109" s="525"/>
      <c r="C109" s="166"/>
      <c r="D109" s="166"/>
      <c r="E109" s="16"/>
      <c r="F109" s="16" t="s">
        <v>369</v>
      </c>
      <c r="G109" s="166"/>
      <c r="H109" s="16"/>
      <c r="I109" s="147"/>
      <c r="J109" s="1012">
        <f>'[1]Recon_Gas Production '!$F$79</f>
        <v>55546.164466048736</v>
      </c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</row>
    <row r="110" spans="1:36" ht="15.75" customHeight="1">
      <c r="A110" s="608"/>
      <c r="B110" s="525"/>
      <c r="C110" s="166"/>
      <c r="D110" s="166"/>
      <c r="E110" s="16"/>
      <c r="F110" s="16" t="s">
        <v>367</v>
      </c>
      <c r="G110" s="166"/>
      <c r="H110" s="16"/>
      <c r="I110" s="147"/>
      <c r="J110" s="1013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</row>
    <row r="111" spans="1:36" ht="15.75" customHeight="1">
      <c r="A111" s="608"/>
      <c r="B111" s="525"/>
      <c r="C111" s="166"/>
      <c r="D111" s="166"/>
      <c r="E111" s="16"/>
      <c r="F111" s="16" t="s">
        <v>371</v>
      </c>
      <c r="G111" s="166"/>
      <c r="H111" s="16"/>
      <c r="I111" s="147"/>
      <c r="J111" s="1013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</row>
    <row r="112" spans="1:36" ht="15.75" customHeight="1">
      <c r="A112" s="608"/>
      <c r="B112" s="525"/>
      <c r="C112" s="166"/>
      <c r="D112" s="166"/>
      <c r="E112" s="16"/>
      <c r="F112" s="16" t="s">
        <v>289</v>
      </c>
      <c r="G112" s="166"/>
      <c r="H112" s="16"/>
      <c r="I112" s="147"/>
      <c r="J112" s="1013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</row>
    <row r="113" spans="1:36" ht="15.75" customHeight="1">
      <c r="A113" s="608"/>
      <c r="B113" s="525"/>
      <c r="C113" s="166"/>
      <c r="D113" s="166"/>
      <c r="E113" s="16"/>
      <c r="F113" s="16" t="s">
        <v>428</v>
      </c>
      <c r="G113" s="166"/>
      <c r="H113" s="16"/>
      <c r="I113" s="147"/>
      <c r="J113" s="1013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</row>
    <row r="114" spans="1:36" ht="15.75" customHeight="1">
      <c r="A114" s="608"/>
      <c r="B114" s="525"/>
      <c r="C114" s="166"/>
      <c r="D114" s="166"/>
      <c r="E114" s="16"/>
      <c r="F114" s="16" t="s">
        <v>373</v>
      </c>
      <c r="G114" s="166"/>
      <c r="H114" s="16"/>
      <c r="I114" s="147">
        <f>'[1]3.1_Recon_Fis_Prod_NUPRC+Coy'!$F$50</f>
        <v>5525132.2000000002</v>
      </c>
      <c r="J114" s="1024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</row>
    <row r="115" spans="1:36" ht="15.75" customHeight="1" thickBot="1">
      <c r="A115" s="932"/>
      <c r="B115" s="1017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</row>
    <row r="116" spans="1:36" ht="40.5" customHeight="1">
      <c r="A116" s="918" t="s">
        <v>492</v>
      </c>
      <c r="B116" s="919"/>
      <c r="C116" s="919"/>
      <c r="D116" s="919"/>
      <c r="E116" s="919"/>
      <c r="F116" s="919"/>
      <c r="G116" s="919"/>
      <c r="H116" s="919"/>
      <c r="I116" s="919"/>
      <c r="J116" s="919"/>
      <c r="K116" s="919"/>
      <c r="L116" s="919"/>
      <c r="M116" s="919"/>
      <c r="N116" s="919"/>
      <c r="O116" s="919"/>
      <c r="P116" s="919"/>
      <c r="Q116" s="919"/>
      <c r="R116" s="919"/>
      <c r="S116" s="919"/>
      <c r="T116" s="919"/>
      <c r="U116" s="919"/>
      <c r="V116" s="919"/>
      <c r="W116" s="919"/>
      <c r="X116" s="919"/>
      <c r="Y116" s="919"/>
      <c r="Z116" s="919"/>
      <c r="AA116" s="919"/>
      <c r="AB116" s="919"/>
      <c r="AC116" s="919"/>
      <c r="AD116" s="919"/>
      <c r="AE116" s="919"/>
      <c r="AF116" s="919"/>
      <c r="AG116" s="919"/>
      <c r="AH116" s="919"/>
      <c r="AI116" s="919"/>
      <c r="AJ116" s="920"/>
    </row>
    <row r="117" spans="1:36" ht="248.25" customHeight="1" thickBot="1">
      <c r="A117" s="926"/>
      <c r="B117" s="927"/>
      <c r="C117" s="10" t="s">
        <v>0</v>
      </c>
      <c r="D117" s="10" t="s">
        <v>1</v>
      </c>
      <c r="E117" s="10" t="s">
        <v>2</v>
      </c>
      <c r="F117" s="160" t="s">
        <v>4</v>
      </c>
      <c r="G117" s="10" t="s">
        <v>3</v>
      </c>
      <c r="H117" s="160" t="s">
        <v>365</v>
      </c>
      <c r="I117" s="10" t="s">
        <v>5</v>
      </c>
      <c r="J117" s="509" t="s">
        <v>6</v>
      </c>
      <c r="K117" s="10" t="s">
        <v>7</v>
      </c>
      <c r="L117" s="122" t="s">
        <v>8</v>
      </c>
      <c r="M117" s="10" t="s">
        <v>143</v>
      </c>
      <c r="N117" s="10" t="s">
        <v>10</v>
      </c>
      <c r="O117" s="10" t="s">
        <v>28</v>
      </c>
      <c r="P117" s="10" t="s">
        <v>12</v>
      </c>
      <c r="Q117" s="10" t="s">
        <v>13</v>
      </c>
      <c r="R117" s="10" t="s">
        <v>14</v>
      </c>
      <c r="S117" s="10" t="s">
        <v>15</v>
      </c>
      <c r="T117" s="10" t="s">
        <v>16</v>
      </c>
      <c r="U117" s="10" t="s">
        <v>17</v>
      </c>
      <c r="V117" s="10" t="s">
        <v>18</v>
      </c>
      <c r="W117" s="10" t="s">
        <v>19</v>
      </c>
      <c r="X117" s="10" t="s">
        <v>20</v>
      </c>
      <c r="Y117" s="10" t="s">
        <v>21</v>
      </c>
      <c r="Z117" s="10" t="s">
        <v>22</v>
      </c>
      <c r="AA117" s="10" t="s">
        <v>23</v>
      </c>
      <c r="AB117" s="10" t="s">
        <v>24</v>
      </c>
      <c r="AC117" s="10" t="s">
        <v>25</v>
      </c>
      <c r="AD117" s="10" t="s">
        <v>26</v>
      </c>
      <c r="AE117" s="10" t="s">
        <v>27</v>
      </c>
      <c r="AF117" s="10" t="s">
        <v>29</v>
      </c>
      <c r="AG117" s="10" t="s">
        <v>30</v>
      </c>
      <c r="AH117" s="10" t="s">
        <v>31</v>
      </c>
      <c r="AI117" s="10" t="s">
        <v>32</v>
      </c>
      <c r="AJ117" s="10" t="s">
        <v>33</v>
      </c>
    </row>
    <row r="118" spans="1:36" ht="15.75" customHeight="1" thickBot="1">
      <c r="A118" s="649" t="s">
        <v>317</v>
      </c>
      <c r="B118" s="915"/>
      <c r="C118" s="924"/>
      <c r="D118" s="924"/>
      <c r="E118" s="924"/>
      <c r="F118" s="924"/>
      <c r="G118" s="924"/>
      <c r="H118" s="924"/>
      <c r="I118" s="924"/>
      <c r="J118" s="924"/>
      <c r="K118" s="924"/>
      <c r="L118" s="924"/>
      <c r="M118" s="924"/>
      <c r="N118" s="924"/>
      <c r="O118" s="924"/>
      <c r="P118" s="924"/>
      <c r="Q118" s="924"/>
      <c r="R118" s="924"/>
      <c r="S118" s="924"/>
      <c r="T118" s="924"/>
      <c r="U118" s="924"/>
      <c r="V118" s="924"/>
      <c r="W118" s="924"/>
      <c r="X118" s="924"/>
      <c r="Y118" s="924"/>
      <c r="Z118" s="924"/>
      <c r="AA118" s="924"/>
      <c r="AB118" s="924"/>
      <c r="AC118" s="924"/>
      <c r="AD118" s="924"/>
      <c r="AE118" s="924"/>
      <c r="AF118" s="924"/>
      <c r="AG118" s="924"/>
      <c r="AH118" s="924"/>
      <c r="AI118" s="924"/>
      <c r="AJ118" s="925"/>
    </row>
    <row r="119" spans="1:36" ht="15.75" customHeight="1" thickBot="1">
      <c r="A119" s="617" t="s">
        <v>490</v>
      </c>
      <c r="B119" s="919"/>
      <c r="C119" s="127"/>
      <c r="D119" s="128"/>
      <c r="E119" s="128"/>
      <c r="F119" s="128"/>
      <c r="G119" s="128"/>
      <c r="H119" s="971">
        <f>SUM(H122:H123)</f>
        <v>5578000</v>
      </c>
      <c r="I119" s="971">
        <f t="shared" ref="I119:J119" si="7">SUM(I122:I123)</f>
        <v>11231039</v>
      </c>
      <c r="J119" s="973">
        <f t="shared" si="7"/>
        <v>14531.353397336396</v>
      </c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</row>
    <row r="120" spans="1:36" ht="15.75" customHeight="1" thickBot="1">
      <c r="A120" s="617" t="s">
        <v>296</v>
      </c>
      <c r="B120" s="919"/>
      <c r="C120" s="129"/>
      <c r="D120" s="129"/>
      <c r="E120" s="129"/>
      <c r="F120" s="129"/>
      <c r="G120" s="129"/>
      <c r="H120" s="972"/>
      <c r="I120" s="972"/>
      <c r="J120" s="974"/>
      <c r="K120" s="129"/>
      <c r="L120" s="129"/>
      <c r="M120" s="129"/>
      <c r="N120" s="150">
        <v>55000000</v>
      </c>
      <c r="O120" s="129"/>
      <c r="P120" s="129"/>
      <c r="Q120" s="129"/>
      <c r="R120" s="129"/>
      <c r="S120" s="129"/>
      <c r="T120" s="129"/>
      <c r="U120" s="129"/>
      <c r="V120" s="129"/>
      <c r="W120" s="129"/>
      <c r="X120" s="150">
        <v>17437474.615831099</v>
      </c>
      <c r="Y120" s="129"/>
      <c r="Z120" s="150">
        <v>741081.60092890798</v>
      </c>
      <c r="AA120" s="129"/>
      <c r="AB120" s="150">
        <v>1787934.5596978001</v>
      </c>
      <c r="AC120" s="129"/>
      <c r="AD120" s="150">
        <v>616030.246779787</v>
      </c>
      <c r="AE120" s="129"/>
      <c r="AF120" s="150">
        <v>541368.57660391403</v>
      </c>
      <c r="AG120" s="129"/>
      <c r="AH120" s="129"/>
      <c r="AI120" s="129"/>
      <c r="AJ120" s="129"/>
    </row>
    <row r="121" spans="1:36" ht="15.75" customHeight="1" thickBot="1">
      <c r="A121" s="649" t="s">
        <v>38</v>
      </c>
      <c r="B121" s="915"/>
      <c r="C121" s="916"/>
      <c r="D121" s="916"/>
      <c r="E121" s="916"/>
      <c r="F121" s="916"/>
      <c r="G121" s="916"/>
      <c r="H121" s="916"/>
      <c r="I121" s="916"/>
      <c r="J121" s="916"/>
      <c r="K121" s="916"/>
      <c r="L121" s="916"/>
      <c r="M121" s="916"/>
      <c r="N121" s="916"/>
      <c r="O121" s="916"/>
      <c r="P121" s="916"/>
      <c r="Q121" s="916"/>
      <c r="R121" s="916"/>
      <c r="S121" s="916"/>
      <c r="T121" s="916"/>
      <c r="U121" s="916"/>
      <c r="V121" s="916"/>
      <c r="W121" s="916"/>
      <c r="X121" s="916"/>
      <c r="Y121" s="916"/>
      <c r="Z121" s="916"/>
      <c r="AA121" s="916"/>
      <c r="AB121" s="916"/>
      <c r="AC121" s="916"/>
      <c r="AD121" s="916"/>
      <c r="AE121" s="916"/>
      <c r="AF121" s="916"/>
      <c r="AG121" s="916"/>
      <c r="AH121" s="916"/>
      <c r="AI121" s="916"/>
      <c r="AJ121" s="917"/>
    </row>
    <row r="122" spans="1:36" ht="15.75" customHeight="1">
      <c r="A122" s="36" t="s">
        <v>337</v>
      </c>
      <c r="B122" s="37" t="s">
        <v>297</v>
      </c>
      <c r="C122" s="37" t="s">
        <v>298</v>
      </c>
      <c r="D122" s="37" t="s">
        <v>124</v>
      </c>
      <c r="E122" s="16"/>
      <c r="F122" s="161"/>
      <c r="G122" s="118">
        <v>1098</v>
      </c>
      <c r="H122" s="16"/>
      <c r="I122" s="147">
        <f>0.55*'[1]3.1_Recon_Fis_Prod_NUPRC+Coy'!$F$57</f>
        <v>6177071.4500000002</v>
      </c>
      <c r="J122" s="505">
        <f>0.55*'[1]Recon_Gas Production '!$F$72</f>
        <v>7992.2443685350172</v>
      </c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</row>
    <row r="123" spans="1:36" ht="28.5" customHeight="1" thickBot="1">
      <c r="A123" s="17" t="s">
        <v>338</v>
      </c>
      <c r="B123" s="16" t="s">
        <v>297</v>
      </c>
      <c r="C123" s="16"/>
      <c r="D123" s="16"/>
      <c r="E123" s="16"/>
      <c r="F123" s="16"/>
      <c r="G123" s="16"/>
      <c r="H123" s="147">
        <f>'[1]2.1_Recon_Crude Lifting'!$H$106</f>
        <v>5578000</v>
      </c>
      <c r="I123" s="147">
        <f>0.45*'[1]3.1_Recon_Fis_Prod_NUPRC+Coy'!$F$57</f>
        <v>5053967.55</v>
      </c>
      <c r="J123" s="505">
        <f>0.45*'[1]Recon_Gas Production '!$F$72</f>
        <v>6539.1090288013775</v>
      </c>
      <c r="K123" s="16"/>
      <c r="L123" s="16"/>
      <c r="M123" s="16"/>
      <c r="N123" s="150">
        <v>55000000</v>
      </c>
      <c r="O123" s="16"/>
      <c r="P123" s="16"/>
      <c r="Q123" s="16"/>
      <c r="R123" s="16"/>
      <c r="S123" s="16"/>
      <c r="T123" s="16"/>
      <c r="U123" s="16"/>
      <c r="V123" s="16"/>
      <c r="W123" s="16"/>
      <c r="X123" s="150">
        <v>17437474.615831099</v>
      </c>
      <c r="Y123" s="129"/>
      <c r="Z123" s="150">
        <v>741081.60092890798</v>
      </c>
      <c r="AA123" s="129"/>
      <c r="AB123" s="150">
        <v>1787934.5596978001</v>
      </c>
      <c r="AC123" s="129"/>
      <c r="AD123" s="150">
        <v>616030.246779787</v>
      </c>
      <c r="AE123" s="16"/>
      <c r="AF123" s="147">
        <v>541368.57660391403</v>
      </c>
      <c r="AG123" s="16"/>
      <c r="AH123" s="16"/>
      <c r="AI123" s="16"/>
      <c r="AJ123" s="16"/>
    </row>
    <row r="124" spans="1:36" ht="40.5" customHeight="1">
      <c r="A124" s="918" t="s">
        <v>493</v>
      </c>
      <c r="B124" s="919"/>
      <c r="C124" s="919"/>
      <c r="D124" s="919"/>
      <c r="E124" s="919"/>
      <c r="F124" s="919"/>
      <c r="G124" s="919"/>
      <c r="H124" s="919"/>
      <c r="I124" s="919"/>
      <c r="J124" s="919"/>
      <c r="K124" s="919"/>
      <c r="L124" s="919"/>
      <c r="M124" s="919"/>
      <c r="N124" s="919"/>
      <c r="O124" s="919"/>
      <c r="P124" s="919"/>
      <c r="Q124" s="919"/>
      <c r="R124" s="919"/>
      <c r="S124" s="919"/>
      <c r="T124" s="919"/>
      <c r="U124" s="919"/>
      <c r="V124" s="919"/>
      <c r="W124" s="919"/>
      <c r="X124" s="919"/>
      <c r="Y124" s="919"/>
      <c r="Z124" s="919"/>
      <c r="AA124" s="919"/>
      <c r="AB124" s="919"/>
      <c r="AC124" s="919"/>
      <c r="AD124" s="919"/>
      <c r="AE124" s="919"/>
      <c r="AF124" s="919"/>
      <c r="AG124" s="919"/>
      <c r="AH124" s="919"/>
      <c r="AI124" s="919"/>
      <c r="AJ124" s="920"/>
    </row>
    <row r="125" spans="1:36" ht="248.25" customHeight="1" thickBot="1">
      <c r="A125" s="926"/>
      <c r="B125" s="927"/>
      <c r="C125" s="10" t="s">
        <v>0</v>
      </c>
      <c r="D125" s="10" t="s">
        <v>1</v>
      </c>
      <c r="E125" s="10" t="s">
        <v>2</v>
      </c>
      <c r="F125" s="160" t="s">
        <v>4</v>
      </c>
      <c r="G125" s="10" t="s">
        <v>3</v>
      </c>
      <c r="H125" s="160" t="s">
        <v>365</v>
      </c>
      <c r="I125" s="10" t="s">
        <v>5</v>
      </c>
      <c r="J125" s="509" t="s">
        <v>6</v>
      </c>
      <c r="K125" s="10" t="s">
        <v>7</v>
      </c>
      <c r="L125" s="122" t="s">
        <v>8</v>
      </c>
      <c r="M125" s="10" t="s">
        <v>143</v>
      </c>
      <c r="N125" s="10" t="s">
        <v>10</v>
      </c>
      <c r="O125" s="10" t="s">
        <v>28</v>
      </c>
      <c r="P125" s="10" t="s">
        <v>12</v>
      </c>
      <c r="Q125" s="10" t="s">
        <v>13</v>
      </c>
      <c r="R125" s="10" t="s">
        <v>14</v>
      </c>
      <c r="S125" s="10" t="s">
        <v>15</v>
      </c>
      <c r="T125" s="10" t="s">
        <v>16</v>
      </c>
      <c r="U125" s="10" t="s">
        <v>17</v>
      </c>
      <c r="V125" s="10" t="s">
        <v>18</v>
      </c>
      <c r="W125" s="10" t="s">
        <v>19</v>
      </c>
      <c r="X125" s="10" t="s">
        <v>20</v>
      </c>
      <c r="Y125" s="10" t="s">
        <v>21</v>
      </c>
      <c r="Z125" s="10" t="s">
        <v>22</v>
      </c>
      <c r="AA125" s="10" t="s">
        <v>23</v>
      </c>
      <c r="AB125" s="10" t="s">
        <v>24</v>
      </c>
      <c r="AC125" s="10" t="s">
        <v>25</v>
      </c>
      <c r="AD125" s="10" t="s">
        <v>26</v>
      </c>
      <c r="AE125" s="10" t="s">
        <v>27</v>
      </c>
      <c r="AF125" s="10" t="s">
        <v>29</v>
      </c>
      <c r="AG125" s="10" t="s">
        <v>30</v>
      </c>
      <c r="AH125" s="10" t="s">
        <v>31</v>
      </c>
      <c r="AI125" s="10" t="s">
        <v>32</v>
      </c>
      <c r="AJ125" s="10" t="s">
        <v>33</v>
      </c>
    </row>
    <row r="126" spans="1:36" ht="15.75" customHeight="1" thickBot="1">
      <c r="A126" s="649" t="s">
        <v>317</v>
      </c>
      <c r="B126" s="915"/>
      <c r="C126" s="924"/>
      <c r="D126" s="924"/>
      <c r="E126" s="924"/>
      <c r="F126" s="924"/>
      <c r="G126" s="924"/>
      <c r="H126" s="924"/>
      <c r="I126" s="924"/>
      <c r="J126" s="924"/>
      <c r="K126" s="924"/>
      <c r="L126" s="924"/>
      <c r="M126" s="924"/>
      <c r="N126" s="924"/>
      <c r="O126" s="924"/>
      <c r="P126" s="924"/>
      <c r="Q126" s="924"/>
      <c r="R126" s="924"/>
      <c r="S126" s="924"/>
      <c r="T126" s="924"/>
      <c r="U126" s="924"/>
      <c r="V126" s="924"/>
      <c r="W126" s="924"/>
      <c r="X126" s="924"/>
      <c r="Y126" s="924"/>
      <c r="Z126" s="924"/>
      <c r="AA126" s="924"/>
      <c r="AB126" s="924"/>
      <c r="AC126" s="924"/>
      <c r="AD126" s="924"/>
      <c r="AE126" s="924"/>
      <c r="AF126" s="924"/>
      <c r="AG126" s="924"/>
      <c r="AH126" s="924"/>
      <c r="AI126" s="924"/>
      <c r="AJ126" s="925"/>
    </row>
    <row r="127" spans="1:36" ht="15.75" customHeight="1" thickBot="1">
      <c r="A127" s="617" t="s">
        <v>494</v>
      </c>
      <c r="B127" s="919"/>
      <c r="C127" s="129"/>
      <c r="D127" s="129"/>
      <c r="E127" s="129"/>
      <c r="F127" s="129"/>
      <c r="G127" s="129"/>
      <c r="H127" s="150">
        <f>H129</f>
        <v>233142</v>
      </c>
      <c r="I127" s="277">
        <f>I129</f>
        <v>289917</v>
      </c>
      <c r="J127" s="277">
        <f>J129</f>
        <v>2034.02</v>
      </c>
      <c r="K127" s="129"/>
      <c r="L127" s="129"/>
      <c r="M127" s="129"/>
      <c r="N127" s="150"/>
      <c r="O127" s="129"/>
      <c r="P127" s="129"/>
      <c r="Q127" s="129"/>
      <c r="R127" s="129"/>
      <c r="S127" s="129"/>
      <c r="T127" s="129"/>
      <c r="U127" s="129"/>
      <c r="V127" s="129"/>
      <c r="W127" s="129"/>
      <c r="X127" s="150"/>
      <c r="Y127" s="129"/>
      <c r="Z127" s="150"/>
      <c r="AA127" s="129"/>
      <c r="AB127" s="150"/>
      <c r="AC127" s="129"/>
      <c r="AD127" s="150"/>
      <c r="AE127" s="129"/>
      <c r="AF127" s="150"/>
      <c r="AG127" s="129"/>
      <c r="AH127" s="129"/>
      <c r="AI127" s="129"/>
      <c r="AJ127" s="129"/>
    </row>
    <row r="128" spans="1:36" ht="15.75" customHeight="1" thickBot="1">
      <c r="A128" s="649" t="s">
        <v>38</v>
      </c>
      <c r="B128" s="915"/>
      <c r="C128" s="916"/>
      <c r="D128" s="916"/>
      <c r="E128" s="916"/>
      <c r="F128" s="916"/>
      <c r="G128" s="916"/>
      <c r="H128" s="916"/>
      <c r="I128" s="916"/>
      <c r="J128" s="916"/>
      <c r="K128" s="916"/>
      <c r="L128" s="916"/>
      <c r="M128" s="916"/>
      <c r="N128" s="916"/>
      <c r="O128" s="916"/>
      <c r="P128" s="916"/>
      <c r="Q128" s="916"/>
      <c r="R128" s="916"/>
      <c r="S128" s="916"/>
      <c r="T128" s="916"/>
      <c r="U128" s="916"/>
      <c r="V128" s="916"/>
      <c r="W128" s="916"/>
      <c r="X128" s="916"/>
      <c r="Y128" s="916"/>
      <c r="Z128" s="916"/>
      <c r="AA128" s="916"/>
      <c r="AB128" s="916"/>
      <c r="AC128" s="916"/>
      <c r="AD128" s="916"/>
      <c r="AE128" s="916"/>
      <c r="AF128" s="916"/>
      <c r="AG128" s="916"/>
      <c r="AH128" s="916"/>
      <c r="AI128" s="916"/>
      <c r="AJ128" s="917"/>
    </row>
    <row r="129" spans="1:36" ht="15.75" customHeight="1" thickBot="1">
      <c r="A129" s="36" t="s">
        <v>495</v>
      </c>
      <c r="B129" s="37" t="s">
        <v>496</v>
      </c>
      <c r="C129" s="37"/>
      <c r="D129" s="37"/>
      <c r="E129" s="16" t="s">
        <v>497</v>
      </c>
      <c r="F129" s="161"/>
      <c r="G129" s="118"/>
      <c r="H129" s="278">
        <f>'[1]2.1_Recon_Crude Lifting'!$H$45</f>
        <v>233142</v>
      </c>
      <c r="I129" s="147">
        <f>'[1]3.1_Recon_Fis_Prod_NUPRC+Coy'!$F$35</f>
        <v>289917</v>
      </c>
      <c r="J129" s="505">
        <f>'[1]Recon_Gas Production '!$F$45</f>
        <v>2034.02</v>
      </c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</row>
    <row r="130" spans="1:36" ht="28.5" customHeight="1">
      <c r="A130" s="918" t="s">
        <v>498</v>
      </c>
      <c r="B130" s="919"/>
      <c r="C130" s="919"/>
      <c r="D130" s="919"/>
      <c r="E130" s="919"/>
      <c r="F130" s="919"/>
      <c r="G130" s="919"/>
      <c r="H130" s="919"/>
      <c r="I130" s="919"/>
      <c r="J130" s="919"/>
      <c r="K130" s="919"/>
      <c r="L130" s="919"/>
      <c r="M130" s="919"/>
      <c r="N130" s="919"/>
      <c r="O130" s="919"/>
      <c r="P130" s="919"/>
      <c r="Q130" s="919"/>
      <c r="R130" s="919"/>
      <c r="S130" s="919"/>
      <c r="T130" s="919"/>
      <c r="U130" s="919"/>
      <c r="V130" s="919"/>
      <c r="W130" s="919"/>
      <c r="X130" s="919"/>
      <c r="Y130" s="919"/>
      <c r="Z130" s="919"/>
      <c r="AA130" s="919"/>
      <c r="AB130" s="919"/>
      <c r="AC130" s="919"/>
      <c r="AD130" s="919"/>
      <c r="AE130" s="919"/>
      <c r="AF130" s="919"/>
      <c r="AG130" s="919"/>
      <c r="AH130" s="919"/>
      <c r="AI130" s="919"/>
      <c r="AJ130" s="920"/>
    </row>
    <row r="131" spans="1:36" ht="247.5" customHeight="1" thickBot="1">
      <c r="A131" s="926"/>
      <c r="B131" s="927"/>
      <c r="C131" s="10" t="s">
        <v>0</v>
      </c>
      <c r="D131" s="10" t="s">
        <v>1</v>
      </c>
      <c r="E131" s="10" t="s">
        <v>2</v>
      </c>
      <c r="F131" s="160" t="s">
        <v>4</v>
      </c>
      <c r="G131" s="10" t="s">
        <v>3</v>
      </c>
      <c r="H131" s="160" t="s">
        <v>365</v>
      </c>
      <c r="I131" s="10" t="s">
        <v>5</v>
      </c>
      <c r="J131" s="509" t="s">
        <v>6</v>
      </c>
      <c r="K131" s="10" t="s">
        <v>7</v>
      </c>
      <c r="L131" s="122" t="s">
        <v>8</v>
      </c>
      <c r="M131" s="10" t="s">
        <v>143</v>
      </c>
      <c r="N131" s="10" t="s">
        <v>10</v>
      </c>
      <c r="O131" s="10" t="s">
        <v>28</v>
      </c>
      <c r="P131" s="10" t="s">
        <v>12</v>
      </c>
      <c r="Q131" s="10" t="s">
        <v>13</v>
      </c>
      <c r="R131" s="10" t="s">
        <v>14</v>
      </c>
      <c r="S131" s="10" t="s">
        <v>15</v>
      </c>
      <c r="T131" s="10" t="s">
        <v>16</v>
      </c>
      <c r="U131" s="10" t="s">
        <v>17</v>
      </c>
      <c r="V131" s="10" t="s">
        <v>18</v>
      </c>
      <c r="W131" s="10" t="s">
        <v>19</v>
      </c>
      <c r="X131" s="10" t="s">
        <v>20</v>
      </c>
      <c r="Y131" s="10" t="s">
        <v>21</v>
      </c>
      <c r="Z131" s="10" t="s">
        <v>22</v>
      </c>
      <c r="AA131" s="10" t="s">
        <v>23</v>
      </c>
      <c r="AB131" s="10" t="s">
        <v>24</v>
      </c>
      <c r="AC131" s="10" t="s">
        <v>25</v>
      </c>
      <c r="AD131" s="10" t="s">
        <v>26</v>
      </c>
      <c r="AE131" s="10" t="s">
        <v>27</v>
      </c>
      <c r="AF131" s="10" t="s">
        <v>29</v>
      </c>
      <c r="AG131" s="10" t="s">
        <v>30</v>
      </c>
      <c r="AH131" s="10" t="s">
        <v>31</v>
      </c>
      <c r="AI131" s="10" t="s">
        <v>32</v>
      </c>
      <c r="AJ131" s="10" t="s">
        <v>33</v>
      </c>
    </row>
    <row r="132" spans="1:36" ht="15.75" customHeight="1" thickBot="1">
      <c r="A132" s="649" t="s">
        <v>317</v>
      </c>
      <c r="B132" s="915"/>
      <c r="C132" s="924"/>
      <c r="D132" s="924"/>
      <c r="E132" s="924"/>
      <c r="F132" s="924"/>
      <c r="G132" s="924"/>
      <c r="H132" s="924"/>
      <c r="I132" s="924"/>
      <c r="J132" s="924"/>
      <c r="K132" s="924"/>
      <c r="L132" s="924"/>
      <c r="M132" s="924"/>
      <c r="N132" s="924"/>
      <c r="O132" s="924"/>
      <c r="P132" s="924"/>
      <c r="Q132" s="924"/>
      <c r="R132" s="924"/>
      <c r="S132" s="924"/>
      <c r="T132" s="924"/>
      <c r="U132" s="924"/>
      <c r="V132" s="924"/>
      <c r="W132" s="924"/>
      <c r="X132" s="924"/>
      <c r="Y132" s="924"/>
      <c r="Z132" s="924"/>
      <c r="AA132" s="924"/>
      <c r="AB132" s="924"/>
      <c r="AC132" s="924"/>
      <c r="AD132" s="924"/>
      <c r="AE132" s="924"/>
      <c r="AF132" s="924"/>
      <c r="AG132" s="924"/>
      <c r="AH132" s="924"/>
      <c r="AI132" s="924"/>
      <c r="AJ132" s="925"/>
    </row>
    <row r="133" spans="1:36" ht="15.75" customHeight="1" thickBot="1">
      <c r="A133" s="617" t="s">
        <v>302</v>
      </c>
      <c r="B133" s="919"/>
      <c r="C133" s="127" t="s">
        <v>308</v>
      </c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</row>
    <row r="134" spans="1:36" ht="15.75" customHeight="1" thickBot="1">
      <c r="A134" s="617" t="s">
        <v>303</v>
      </c>
      <c r="B134" s="919"/>
      <c r="C134" s="126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6"/>
    </row>
    <row r="135" spans="1:36" ht="15.75" customHeight="1" thickBot="1">
      <c r="A135" s="617" t="s">
        <v>304</v>
      </c>
      <c r="B135" s="919"/>
      <c r="C135" s="126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6"/>
    </row>
    <row r="136" spans="1:36" ht="15.75" customHeight="1" thickBot="1">
      <c r="A136" s="617" t="s">
        <v>305</v>
      </c>
      <c r="B136" s="919"/>
      <c r="C136" s="126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6"/>
    </row>
    <row r="137" spans="1:36" ht="15.75" customHeight="1" thickBot="1">
      <c r="A137" s="714" t="s">
        <v>306</v>
      </c>
      <c r="B137" s="924"/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1"/>
      <c r="Y137" s="281"/>
      <c r="Z137" s="281"/>
      <c r="AA137" s="281"/>
      <c r="AB137" s="281"/>
      <c r="AC137" s="281"/>
      <c r="AD137" s="281"/>
      <c r="AE137" s="281"/>
      <c r="AF137" s="281"/>
      <c r="AG137" s="281"/>
      <c r="AH137" s="281"/>
      <c r="AI137" s="281"/>
      <c r="AJ137" s="281"/>
    </row>
    <row r="138" spans="1:36" ht="15.75" customHeight="1" thickBot="1">
      <c r="A138" s="728" t="s">
        <v>38</v>
      </c>
      <c r="B138" s="969"/>
      <c r="C138" s="969"/>
      <c r="D138" s="969"/>
      <c r="E138" s="969"/>
      <c r="F138" s="969"/>
      <c r="G138" s="969"/>
      <c r="H138" s="969"/>
      <c r="I138" s="969"/>
      <c r="J138" s="969"/>
      <c r="K138" s="969"/>
      <c r="L138" s="969"/>
      <c r="M138" s="969"/>
      <c r="N138" s="969"/>
      <c r="O138" s="969"/>
      <c r="P138" s="969"/>
      <c r="Q138" s="969"/>
      <c r="R138" s="969"/>
      <c r="S138" s="969"/>
      <c r="T138" s="969"/>
      <c r="U138" s="969"/>
      <c r="V138" s="969"/>
      <c r="W138" s="969"/>
      <c r="X138" s="969"/>
      <c r="Y138" s="969"/>
      <c r="Z138" s="969"/>
      <c r="AA138" s="969"/>
      <c r="AB138" s="969"/>
      <c r="AC138" s="969"/>
      <c r="AD138" s="969"/>
      <c r="AE138" s="969"/>
      <c r="AF138" s="969"/>
      <c r="AG138" s="969"/>
      <c r="AH138" s="969"/>
      <c r="AI138" s="969"/>
      <c r="AJ138" s="970"/>
    </row>
    <row r="139" spans="1:36" ht="27.75" customHeight="1">
      <c r="A139" s="355" t="s">
        <v>344</v>
      </c>
      <c r="B139" s="602" t="s">
        <v>307</v>
      </c>
      <c r="C139" s="354" t="s">
        <v>308</v>
      </c>
      <c r="D139" s="15" t="s">
        <v>309</v>
      </c>
      <c r="E139" s="162" t="s">
        <v>345</v>
      </c>
      <c r="F139" s="396">
        <f>0.69*'[1]2.1_Recon_Crude Lifting'!$H$129</f>
        <v>0</v>
      </c>
      <c r="G139" s="15">
        <v>836</v>
      </c>
      <c r="H139" s="395"/>
      <c r="I139" s="395"/>
      <c r="J139" s="395"/>
      <c r="K139" s="395"/>
      <c r="L139" s="395"/>
      <c r="M139" s="395"/>
      <c r="N139" s="395"/>
      <c r="O139" s="395"/>
      <c r="P139" s="395"/>
      <c r="Q139" s="395"/>
      <c r="R139" s="395"/>
      <c r="S139" s="395"/>
      <c r="T139" s="395"/>
      <c r="U139" s="395"/>
      <c r="V139" s="395"/>
      <c r="W139" s="395"/>
      <c r="X139" s="395"/>
      <c r="Y139" s="395"/>
      <c r="Z139" s="395"/>
      <c r="AA139" s="395"/>
      <c r="AB139" s="395"/>
      <c r="AC139" s="395"/>
      <c r="AD139" s="395"/>
      <c r="AE139" s="395"/>
      <c r="AF139" s="395"/>
      <c r="AG139" s="395"/>
      <c r="AH139" s="395"/>
      <c r="AI139" s="395"/>
      <c r="AJ139" s="395"/>
    </row>
    <row r="140" spans="1:36" ht="15.75" customHeight="1">
      <c r="A140" s="393" t="s">
        <v>343</v>
      </c>
      <c r="B140" s="602"/>
      <c r="C140" s="394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</row>
    <row r="141" spans="1:36" ht="15.75" customHeight="1">
      <c r="A141" s="393" t="s">
        <v>340</v>
      </c>
      <c r="B141" s="602"/>
      <c r="C141" s="394"/>
      <c r="D141" s="125" t="s">
        <v>339</v>
      </c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</row>
    <row r="142" spans="1:36" ht="15.75" customHeight="1">
      <c r="A142" s="393" t="s">
        <v>341</v>
      </c>
      <c r="B142" s="602"/>
      <c r="C142" s="394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</row>
    <row r="143" spans="1:36" ht="15.75" customHeight="1">
      <c r="A143" s="393" t="s">
        <v>342</v>
      </c>
      <c r="B143" s="603"/>
      <c r="C143" s="394"/>
      <c r="D143" s="153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</row>
    <row r="144" spans="1:36" ht="15.75" customHeight="1">
      <c r="A144" s="18"/>
      <c r="AJ144" s="19"/>
    </row>
    <row r="145" spans="1:36" ht="15.75" customHeight="1">
      <c r="A145" s="18"/>
      <c r="AJ145" s="19"/>
    </row>
    <row r="146" spans="1:36" ht="15.75" customHeight="1">
      <c r="A146" s="18"/>
      <c r="AJ146" s="19"/>
    </row>
    <row r="147" spans="1:36" ht="15.75" customHeight="1">
      <c r="A147" s="18"/>
      <c r="J147" s="440">
        <f>SUM(J119,J127,J71,J62,J54,J42,J34,J26,J19,J12,J4)</f>
        <v>238067.10263602663</v>
      </c>
      <c r="AJ147" s="19"/>
    </row>
    <row r="148" spans="1:36" ht="15.75" customHeight="1">
      <c r="A148" s="18"/>
      <c r="AJ148" s="19"/>
    </row>
    <row r="149" spans="1:36" ht="15.75" customHeight="1">
      <c r="A149" s="18"/>
      <c r="AJ149" s="19"/>
    </row>
    <row r="150" spans="1:36" ht="15.75" customHeight="1">
      <c r="A150" s="18"/>
      <c r="AJ150" s="19"/>
    </row>
    <row r="151" spans="1:36" ht="15.75" customHeight="1">
      <c r="A151" s="18"/>
      <c r="AJ151" s="19"/>
    </row>
    <row r="152" spans="1:36" ht="15.75" customHeight="1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2"/>
    </row>
    <row r="153" spans="1:36" ht="15.75" customHeight="1"/>
    <row r="154" spans="1:36" ht="15.75" customHeight="1"/>
    <row r="155" spans="1:36" ht="15.75" customHeight="1"/>
    <row r="156" spans="1:36" ht="15.75" customHeight="1"/>
    <row r="157" spans="1:36" ht="15.75" customHeight="1"/>
    <row r="158" spans="1:36" ht="15.75" customHeight="1"/>
    <row r="159" spans="1:36" ht="15.75" customHeight="1"/>
    <row r="160" spans="1:3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12">
    <mergeCell ref="J45:J47"/>
    <mergeCell ref="A52:B52"/>
    <mergeCell ref="A54:B54"/>
    <mergeCell ref="A55:B55"/>
    <mergeCell ref="A51:AJ51"/>
    <mergeCell ref="A53:AJ53"/>
    <mergeCell ref="A59:AJ59"/>
    <mergeCell ref="A117:B117"/>
    <mergeCell ref="A119:B119"/>
    <mergeCell ref="H54:H55"/>
    <mergeCell ref="I54:I55"/>
    <mergeCell ref="J54:J55"/>
    <mergeCell ref="J85:J90"/>
    <mergeCell ref="A60:B60"/>
    <mergeCell ref="A62:B62"/>
    <mergeCell ref="A63:B63"/>
    <mergeCell ref="A69:B69"/>
    <mergeCell ref="A71:B71"/>
    <mergeCell ref="B66:B67"/>
    <mergeCell ref="A66:A67"/>
    <mergeCell ref="A73:A78"/>
    <mergeCell ref="A79:A84"/>
    <mergeCell ref="A56:AJ56"/>
    <mergeCell ref="A91:A96"/>
    <mergeCell ref="A97:A102"/>
    <mergeCell ref="A103:A108"/>
    <mergeCell ref="A109:A115"/>
    <mergeCell ref="H62:H63"/>
    <mergeCell ref="I62:I63"/>
    <mergeCell ref="J62:J63"/>
    <mergeCell ref="H119:H120"/>
    <mergeCell ref="I119:I120"/>
    <mergeCell ref="J119:J120"/>
    <mergeCell ref="A85:A90"/>
    <mergeCell ref="J91:J96"/>
    <mergeCell ref="J97:J102"/>
    <mergeCell ref="J103:J108"/>
    <mergeCell ref="J109:J114"/>
    <mergeCell ref="A61:AJ61"/>
    <mergeCell ref="A64:AJ64"/>
    <mergeCell ref="A68:AJ68"/>
    <mergeCell ref="A70:AJ70"/>
    <mergeCell ref="A72:AJ72"/>
    <mergeCell ref="J73:J78"/>
    <mergeCell ref="J79:J84"/>
    <mergeCell ref="B139:B143"/>
    <mergeCell ref="A20:AJ20"/>
    <mergeCell ref="A23:AJ23"/>
    <mergeCell ref="A25:AJ25"/>
    <mergeCell ref="A27:B27"/>
    <mergeCell ref="A32:B32"/>
    <mergeCell ref="A34:B34"/>
    <mergeCell ref="A35:B35"/>
    <mergeCell ref="A40:B40"/>
    <mergeCell ref="A42:B42"/>
    <mergeCell ref="A43:B43"/>
    <mergeCell ref="A28:AJ28"/>
    <mergeCell ref="A31:AJ31"/>
    <mergeCell ref="B45:B50"/>
    <mergeCell ref="A48:A50"/>
    <mergeCell ref="A45:A47"/>
    <mergeCell ref="J48:J50"/>
    <mergeCell ref="H26:H27"/>
    <mergeCell ref="I26:I27"/>
    <mergeCell ref="J26:J27"/>
    <mergeCell ref="H34:H35"/>
    <mergeCell ref="I34:I35"/>
    <mergeCell ref="J34:J35"/>
    <mergeCell ref="B73:B115"/>
    <mergeCell ref="A1:AJ1"/>
    <mergeCell ref="A2:B2"/>
    <mergeCell ref="A4:B4"/>
    <mergeCell ref="A5:B5"/>
    <mergeCell ref="A9:AJ9"/>
    <mergeCell ref="H4:H5"/>
    <mergeCell ref="I4:I5"/>
    <mergeCell ref="J4:J5"/>
    <mergeCell ref="C7:C8"/>
    <mergeCell ref="A10:B10"/>
    <mergeCell ref="A12:B12"/>
    <mergeCell ref="A17:B17"/>
    <mergeCell ref="A19:B19"/>
    <mergeCell ref="A24:B24"/>
    <mergeCell ref="A26:B26"/>
    <mergeCell ref="A44:AJ44"/>
    <mergeCell ref="A33:AJ33"/>
    <mergeCell ref="A36:AJ36"/>
    <mergeCell ref="A39:AJ39"/>
    <mergeCell ref="A41:AJ41"/>
    <mergeCell ref="A16:AJ16"/>
    <mergeCell ref="A18:AJ18"/>
    <mergeCell ref="H42:H43"/>
    <mergeCell ref="I42:I43"/>
    <mergeCell ref="J42:J43"/>
    <mergeCell ref="A138:AJ138"/>
    <mergeCell ref="A116:AJ116"/>
    <mergeCell ref="A135:B135"/>
    <mergeCell ref="A136:B136"/>
    <mergeCell ref="A137:B137"/>
    <mergeCell ref="A131:B131"/>
    <mergeCell ref="A133:B133"/>
    <mergeCell ref="A134:B134"/>
    <mergeCell ref="A130:AJ130"/>
    <mergeCell ref="A132:AJ132"/>
    <mergeCell ref="A124:AJ124"/>
    <mergeCell ref="A125:B125"/>
    <mergeCell ref="A126:AJ126"/>
    <mergeCell ref="A127:B127"/>
    <mergeCell ref="A128:AJ128"/>
    <mergeCell ref="A121:AJ121"/>
    <mergeCell ref="A118:AJ118"/>
    <mergeCell ref="A120:B120"/>
  </mergeCells>
  <phoneticPr fontId="18" type="noConversion"/>
  <pageMargins left="0.7" right="0.7" top="0.75" bottom="0.75" header="0" footer="0"/>
  <pageSetup orientation="portrait"/>
  <ignoredErrors>
    <ignoredError sqref="AJ7 AJ12 AJ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003"/>
  <sheetViews>
    <sheetView zoomScale="70" zoomScaleNormal="70" workbookViewId="0">
      <pane xSplit="13" ySplit="3" topLeftCell="AD29" activePane="bottomRight" state="frozen"/>
      <selection pane="topRight" activeCell="M1" sqref="M1"/>
      <selection pane="bottomLeft" activeCell="A4" sqref="A4"/>
      <selection pane="bottomRight" activeCell="A8" sqref="A8:AJ8"/>
    </sheetView>
  </sheetViews>
  <sheetFormatPr defaultColWidth="14.453125" defaultRowHeight="15" customHeight="1"/>
  <cols>
    <col min="1" max="1" width="21.26953125" customWidth="1"/>
    <col min="2" max="2" width="21.81640625" customWidth="1"/>
    <col min="3" max="3" width="22.1796875" customWidth="1"/>
    <col min="4" max="4" width="20.453125" customWidth="1"/>
    <col min="5" max="37" width="9.1796875" customWidth="1"/>
  </cols>
  <sheetData>
    <row r="1" spans="1:37" ht="14.5">
      <c r="A1" s="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44.25" customHeight="1">
      <c r="A2" s="918" t="s">
        <v>503</v>
      </c>
      <c r="B2" s="1030"/>
      <c r="C2" s="1030"/>
      <c r="D2" s="1030"/>
      <c r="E2" s="1030"/>
      <c r="F2" s="1030"/>
      <c r="G2" s="1030"/>
      <c r="H2" s="1030"/>
      <c r="I2" s="1030"/>
      <c r="J2" s="1030"/>
      <c r="K2" s="1030"/>
      <c r="L2" s="1030"/>
      <c r="M2" s="1030"/>
      <c r="N2" s="1030"/>
      <c r="O2" s="1030"/>
      <c r="P2" s="1030"/>
      <c r="Q2" s="1030"/>
      <c r="R2" s="1030"/>
      <c r="S2" s="1030"/>
      <c r="T2" s="1030"/>
      <c r="U2" s="1030"/>
      <c r="V2" s="1030"/>
      <c r="W2" s="1030"/>
      <c r="X2" s="1030"/>
      <c r="Y2" s="1030"/>
      <c r="Z2" s="1030"/>
      <c r="AA2" s="1030"/>
      <c r="AB2" s="1030"/>
      <c r="AC2" s="1030"/>
      <c r="AD2" s="1030"/>
      <c r="AE2" s="1030"/>
      <c r="AF2" s="1030"/>
      <c r="AG2" s="1030"/>
      <c r="AH2" s="1030"/>
      <c r="AI2" s="1030"/>
      <c r="AJ2" s="1031"/>
      <c r="AK2" s="1"/>
    </row>
    <row r="3" spans="1:37" ht="125">
      <c r="A3" s="633"/>
      <c r="B3" s="1032"/>
      <c r="C3" s="27" t="s">
        <v>0</v>
      </c>
      <c r="D3" s="27" t="s">
        <v>5</v>
      </c>
      <c r="E3" s="27" t="s">
        <v>6</v>
      </c>
      <c r="F3" s="160" t="s">
        <v>365</v>
      </c>
      <c r="G3" s="28" t="s">
        <v>7</v>
      </c>
      <c r="H3" s="28" t="s">
        <v>8</v>
      </c>
      <c r="I3" s="28" t="s">
        <v>143</v>
      </c>
      <c r="J3" s="28" t="s">
        <v>10</v>
      </c>
      <c r="K3" s="28" t="s">
        <v>28</v>
      </c>
      <c r="L3" s="28" t="s">
        <v>12</v>
      </c>
      <c r="M3" s="28" t="s">
        <v>13</v>
      </c>
      <c r="N3" s="28" t="s">
        <v>14</v>
      </c>
      <c r="O3" s="28" t="s">
        <v>15</v>
      </c>
      <c r="P3" s="28" t="s">
        <v>16</v>
      </c>
      <c r="Q3" s="28" t="s">
        <v>17</v>
      </c>
      <c r="R3" s="28" t="s">
        <v>18</v>
      </c>
      <c r="S3" s="28" t="s">
        <v>19</v>
      </c>
      <c r="T3" s="28" t="s">
        <v>20</v>
      </c>
      <c r="U3" s="28" t="s">
        <v>21</v>
      </c>
      <c r="V3" s="28" t="s">
        <v>22</v>
      </c>
      <c r="W3" s="28" t="s">
        <v>23</v>
      </c>
      <c r="X3" s="28" t="s">
        <v>24</v>
      </c>
      <c r="Y3" s="28" t="s">
        <v>25</v>
      </c>
      <c r="Z3" s="28" t="s">
        <v>26</v>
      </c>
      <c r="AA3" s="28" t="s">
        <v>27</v>
      </c>
      <c r="AB3" s="28" t="s">
        <v>29</v>
      </c>
      <c r="AC3" s="28" t="s">
        <v>30</v>
      </c>
      <c r="AD3" s="28" t="s">
        <v>31</v>
      </c>
      <c r="AE3" s="28" t="s">
        <v>32</v>
      </c>
      <c r="AF3" s="28" t="s">
        <v>3</v>
      </c>
      <c r="AG3" s="28" t="s">
        <v>1</v>
      </c>
      <c r="AH3" s="28" t="s">
        <v>2</v>
      </c>
      <c r="AI3" s="28" t="s">
        <v>4</v>
      </c>
      <c r="AJ3" s="29" t="s">
        <v>33</v>
      </c>
      <c r="AK3" s="3"/>
    </row>
    <row r="4" spans="1:37" ht="18.75" customHeight="1">
      <c r="A4" s="23" t="s">
        <v>34</v>
      </c>
      <c r="B4" s="12"/>
      <c r="C4" s="12"/>
      <c r="D4" s="12"/>
      <c r="E4" s="12"/>
      <c r="F4" s="39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30"/>
      <c r="AK4" s="1"/>
    </row>
    <row r="5" spans="1:37" ht="18" thickBot="1">
      <c r="A5" s="617" t="s">
        <v>504</v>
      </c>
      <c r="B5" s="1033"/>
      <c r="C5" s="31"/>
      <c r="D5" s="392">
        <f>D7</f>
        <v>57716</v>
      </c>
      <c r="E5" s="392">
        <f>E7</f>
        <v>0</v>
      </c>
      <c r="F5" s="392">
        <f>F7</f>
        <v>0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3"/>
      <c r="AK5" s="1"/>
    </row>
    <row r="6" spans="1:37" ht="18.75" customHeight="1" thickBot="1">
      <c r="A6" s="23" t="s">
        <v>38</v>
      </c>
      <c r="B6" s="12"/>
      <c r="C6" s="12"/>
      <c r="D6" s="12"/>
      <c r="E6" s="12"/>
      <c r="F6" s="39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30"/>
      <c r="AK6" s="1"/>
    </row>
    <row r="7" spans="1:37" ht="44.5" customHeight="1" thickBot="1">
      <c r="A7" s="36" t="s">
        <v>310</v>
      </c>
      <c r="B7" s="37" t="s">
        <v>504</v>
      </c>
      <c r="C7" s="38" t="s">
        <v>507</v>
      </c>
      <c r="D7" s="144">
        <f>'[1]3.1_Recon_Fis_Prod_NUPRC+Coy'!$F$68</f>
        <v>57716</v>
      </c>
      <c r="E7" s="144"/>
      <c r="F7" s="144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9"/>
      <c r="AK7" s="1"/>
    </row>
    <row r="8" spans="1:37" ht="44.25" customHeight="1">
      <c r="A8" s="918" t="s">
        <v>505</v>
      </c>
      <c r="B8" s="1030"/>
      <c r="C8" s="1030"/>
      <c r="D8" s="1030"/>
      <c r="E8" s="1030"/>
      <c r="F8" s="1030"/>
      <c r="G8" s="1030"/>
      <c r="H8" s="1030"/>
      <c r="I8" s="1030"/>
      <c r="J8" s="1030"/>
      <c r="K8" s="1030"/>
      <c r="L8" s="1030"/>
      <c r="M8" s="1030"/>
      <c r="N8" s="1030"/>
      <c r="O8" s="1030"/>
      <c r="P8" s="1030"/>
      <c r="Q8" s="1030"/>
      <c r="R8" s="1030"/>
      <c r="S8" s="1030"/>
      <c r="T8" s="1030"/>
      <c r="U8" s="1030"/>
      <c r="V8" s="1030"/>
      <c r="W8" s="1030"/>
      <c r="X8" s="1030"/>
      <c r="Y8" s="1030"/>
      <c r="Z8" s="1030"/>
      <c r="AA8" s="1030"/>
      <c r="AB8" s="1030"/>
      <c r="AC8" s="1030"/>
      <c r="AD8" s="1030"/>
      <c r="AE8" s="1030"/>
      <c r="AF8" s="1030"/>
      <c r="AG8" s="1030"/>
      <c r="AH8" s="1030"/>
      <c r="AI8" s="1030"/>
      <c r="AJ8" s="1031"/>
      <c r="AK8" s="1"/>
    </row>
    <row r="9" spans="1:37" ht="125.5" thickBot="1">
      <c r="A9" s="633"/>
      <c r="B9" s="1032"/>
      <c r="C9" s="27" t="s">
        <v>0</v>
      </c>
      <c r="D9" s="27" t="s">
        <v>5</v>
      </c>
      <c r="E9" s="27" t="s">
        <v>6</v>
      </c>
      <c r="F9" s="160" t="s">
        <v>365</v>
      </c>
      <c r="G9" s="28" t="s">
        <v>7</v>
      </c>
      <c r="H9" s="28" t="s">
        <v>8</v>
      </c>
      <c r="I9" s="28" t="s">
        <v>143</v>
      </c>
      <c r="J9" s="28" t="s">
        <v>10</v>
      </c>
      <c r="K9" s="28" t="s">
        <v>28</v>
      </c>
      <c r="L9" s="28" t="s">
        <v>12</v>
      </c>
      <c r="M9" s="28" t="s">
        <v>13</v>
      </c>
      <c r="N9" s="28" t="s">
        <v>14</v>
      </c>
      <c r="O9" s="28" t="s">
        <v>15</v>
      </c>
      <c r="P9" s="28" t="s">
        <v>16</v>
      </c>
      <c r="Q9" s="28" t="s">
        <v>17</v>
      </c>
      <c r="R9" s="28" t="s">
        <v>18</v>
      </c>
      <c r="S9" s="28" t="s">
        <v>19</v>
      </c>
      <c r="T9" s="28" t="s">
        <v>20</v>
      </c>
      <c r="U9" s="28" t="s">
        <v>21</v>
      </c>
      <c r="V9" s="28" t="s">
        <v>22</v>
      </c>
      <c r="W9" s="28" t="s">
        <v>23</v>
      </c>
      <c r="X9" s="28" t="s">
        <v>24</v>
      </c>
      <c r="Y9" s="28" t="s">
        <v>25</v>
      </c>
      <c r="Z9" s="28" t="s">
        <v>26</v>
      </c>
      <c r="AA9" s="28" t="s">
        <v>27</v>
      </c>
      <c r="AB9" s="28" t="s">
        <v>29</v>
      </c>
      <c r="AC9" s="28" t="s">
        <v>30</v>
      </c>
      <c r="AD9" s="28" t="s">
        <v>31</v>
      </c>
      <c r="AE9" s="28" t="s">
        <v>32</v>
      </c>
      <c r="AF9" s="28" t="s">
        <v>3</v>
      </c>
      <c r="AG9" s="28" t="s">
        <v>1</v>
      </c>
      <c r="AH9" s="28" t="s">
        <v>2</v>
      </c>
      <c r="AI9" s="28" t="s">
        <v>4</v>
      </c>
      <c r="AJ9" s="29" t="s">
        <v>33</v>
      </c>
      <c r="AK9" s="3"/>
    </row>
    <row r="10" spans="1:37" ht="18.75" customHeight="1" thickBot="1">
      <c r="A10" s="23" t="s">
        <v>34</v>
      </c>
      <c r="B10" s="12"/>
      <c r="C10" s="12"/>
      <c r="D10" s="12"/>
      <c r="E10" s="12"/>
      <c r="F10" s="39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30"/>
      <c r="AK10" s="1"/>
    </row>
    <row r="11" spans="1:37" ht="18" thickBot="1">
      <c r="A11" s="617" t="s">
        <v>506</v>
      </c>
      <c r="B11" s="1033"/>
      <c r="C11" s="31"/>
      <c r="D11" s="392"/>
      <c r="E11" s="392"/>
      <c r="F11" s="39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3"/>
      <c r="AK11" s="1"/>
    </row>
    <row r="12" spans="1:37" ht="18.75" customHeight="1" thickBot="1">
      <c r="A12" s="23" t="s">
        <v>38</v>
      </c>
      <c r="B12" s="12"/>
      <c r="C12" s="12"/>
      <c r="D12" s="12"/>
      <c r="E12" s="12"/>
      <c r="F12" s="39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30"/>
      <c r="AK12" s="1"/>
    </row>
    <row r="13" spans="1:37" ht="37.5" customHeight="1">
      <c r="A13" s="36" t="s">
        <v>310</v>
      </c>
      <c r="B13" s="37" t="s">
        <v>506</v>
      </c>
      <c r="C13" s="38"/>
      <c r="D13" s="144"/>
      <c r="E13" s="144"/>
      <c r="F13" s="144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9"/>
      <c r="AK13" s="1"/>
    </row>
    <row r="14" spans="1:37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4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4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4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4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4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</sheetData>
  <mergeCells count="6">
    <mergeCell ref="A8:AJ8"/>
    <mergeCell ref="A9:B9"/>
    <mergeCell ref="A11:B11"/>
    <mergeCell ref="A2:AJ2"/>
    <mergeCell ref="A3:B3"/>
    <mergeCell ref="A5:B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JV PROJECTS</vt:lpstr>
      <vt:lpstr>PSC PROJECTS</vt:lpstr>
      <vt:lpstr>MF PROJECTS</vt:lpstr>
      <vt:lpstr>SOLE RISK PROJECTS</vt:lpstr>
      <vt:lpstr>SERVICE CONTRACTORS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Clement Nwobi</cp:lastModifiedBy>
  <dcterms:created xsi:type="dcterms:W3CDTF">2024-03-19T08:46:33Z</dcterms:created>
  <dcterms:modified xsi:type="dcterms:W3CDTF">2025-06-24T09:20:42Z</dcterms:modified>
</cp:coreProperties>
</file>